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9345" tabRatio="638" activeTab="1"/>
  </bookViews>
  <sheets>
    <sheet name="план ППР" sheetId="1" r:id="rId1"/>
    <sheet name="отчет ППР" sheetId="2" r:id="rId2"/>
  </sheets>
  <definedNames>
    <definedName name="_xlnm.Print_Titles" localSheetId="0">'план ППР'!$1:$1</definedName>
  </definedNames>
  <calcPr fullCalcOnLoad="1"/>
</workbook>
</file>

<file path=xl/comments1.xml><?xml version="1.0" encoding="utf-8"?>
<comments xmlns="http://schemas.openxmlformats.org/spreadsheetml/2006/main">
  <authors>
    <author>pto2</author>
  </authors>
  <commentList>
    <comment ref="J1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кв.21
</t>
        </r>
      </text>
    </comment>
    <comment ref="J18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кв.57</t>
        </r>
      </text>
    </comment>
    <comment ref="H19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36</t>
        </r>
      </text>
    </comment>
    <comment ref="AB19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кв.39-циркуль восстановить
</t>
        </r>
      </text>
    </comment>
    <comment ref="J21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темп.шов
</t>
        </r>
      </text>
    </comment>
    <comment ref="J2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темп.шов
</t>
        </r>
      </text>
    </comment>
    <comment ref="H2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180
</t>
        </r>
      </text>
    </comment>
    <comment ref="L2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утепление арки</t>
        </r>
      </text>
    </comment>
    <comment ref="T3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O3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ступени - 3 шт. во 2 под.
</t>
        </r>
      </text>
    </comment>
    <comment ref="T3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T39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J4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кв.59</t>
        </r>
      </text>
    </comment>
    <comment ref="J4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
</t>
        </r>
      </text>
    </comment>
  </commentList>
</comments>
</file>

<file path=xl/comments2.xml><?xml version="1.0" encoding="utf-8"?>
<comments xmlns="http://schemas.openxmlformats.org/spreadsheetml/2006/main">
  <authors>
    <author>pto2</author>
  </authors>
  <commentList>
    <comment ref="L1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кв.21
</t>
        </r>
      </text>
    </comment>
    <comment ref="L18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кв.57</t>
        </r>
      </text>
    </comment>
    <comment ref="H19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36</t>
        </r>
      </text>
    </comment>
    <comment ref="AR19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кв.39-циркуль восстановить
</t>
        </r>
      </text>
    </comment>
    <comment ref="L21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темп.шов
</t>
        </r>
      </text>
    </comment>
    <comment ref="L2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темп.шов
</t>
        </r>
      </text>
    </comment>
    <comment ref="H26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180
</t>
        </r>
      </text>
    </comment>
    <comment ref="P2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утепление арки</t>
        </r>
      </text>
    </comment>
    <comment ref="AC3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AE33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U3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ступени - 3 шт. во 2 под.
</t>
        </r>
      </text>
    </comment>
    <comment ref="AC3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AE37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AC39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AE39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2 подъезд
</t>
        </r>
      </text>
    </comment>
    <comment ref="L42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кв.59</t>
        </r>
      </text>
    </comment>
    <comment ref="L45" authorId="0">
      <text>
        <r>
          <rPr>
            <b/>
            <sz val="8"/>
            <rFont val="Tahoma"/>
            <family val="0"/>
          </rPr>
          <t>pto2:</t>
        </r>
        <r>
          <rPr>
            <sz val="8"/>
            <rFont val="Tahoma"/>
            <family val="0"/>
          </rPr>
          <t xml:space="preserve">
кв. 1
</t>
        </r>
      </text>
    </comment>
  </commentList>
</comments>
</file>

<file path=xl/sharedStrings.xml><?xml version="1.0" encoding="utf-8"?>
<sst xmlns="http://schemas.openxmlformats.org/spreadsheetml/2006/main" count="283" uniqueCount="79">
  <si>
    <t>№ п/п</t>
  </si>
  <si>
    <t>Адрес</t>
  </si>
  <si>
    <t>Общая стоимость затрат</t>
  </si>
  <si>
    <t>Виды ремонтных работ, в т.ч.:</t>
  </si>
  <si>
    <t xml:space="preserve"> промывка систем, шт        </t>
  </si>
  <si>
    <t>Подготовлен  и сдан по акту,   дата</t>
  </si>
  <si>
    <t>Исполнитель</t>
  </si>
  <si>
    <t>Ответственный</t>
  </si>
  <si>
    <t>Примечание</t>
  </si>
  <si>
    <t xml:space="preserve"> конструктивные элементы, в т.ч.:</t>
  </si>
  <si>
    <t>внутридомовые сети в т. ч.:</t>
  </si>
  <si>
    <t>Улица</t>
  </si>
  <si>
    <t>№ дома</t>
  </si>
  <si>
    <t>лит.</t>
  </si>
  <si>
    <t>Всего тыс. руб.</t>
  </si>
  <si>
    <t>за счет средств организаций тыс. руб.</t>
  </si>
  <si>
    <t>за счет средств бюджета тыс. руб.</t>
  </si>
  <si>
    <t>межпанельные швы,   тыс.м</t>
  </si>
  <si>
    <t>подъезды, шт</t>
  </si>
  <si>
    <t>отмостка,  тыс. м2</t>
  </si>
  <si>
    <t>подвалы, шт</t>
  </si>
  <si>
    <t>печи,  шт</t>
  </si>
  <si>
    <t xml:space="preserve">      отопление, тыс.м.</t>
  </si>
  <si>
    <t>ГВС, тыс.м</t>
  </si>
  <si>
    <t>ХВС , тыс.м.</t>
  </si>
  <si>
    <t>Подрядчик</t>
  </si>
  <si>
    <t>водоподогреватели,   шт.</t>
  </si>
  <si>
    <t>тепловые узлы, шт</t>
  </si>
  <si>
    <t xml:space="preserve">      электроснабжение, тыс.м.</t>
  </si>
  <si>
    <t>т.м2</t>
  </si>
  <si>
    <t>т.руб.</t>
  </si>
  <si>
    <t>т.м</t>
  </si>
  <si>
    <t>шт.</t>
  </si>
  <si>
    <t>Мельникайте</t>
  </si>
  <si>
    <t>Ставропольская</t>
  </si>
  <si>
    <t>А</t>
  </si>
  <si>
    <t>Александр</t>
  </si>
  <si>
    <t>Вольдемарович</t>
  </si>
  <si>
    <t>ремонт входных дверей, шт</t>
  </si>
  <si>
    <t>смена дверных блоков, шт.</t>
  </si>
  <si>
    <t>остекление, м2</t>
  </si>
  <si>
    <t>смена оконных створок, шт.</t>
  </si>
  <si>
    <t>канализация, тыс.м. (+утепление)</t>
  </si>
  <si>
    <t>Начальник ПТО</t>
  </si>
  <si>
    <t>С.Г.Макушина</t>
  </si>
  <si>
    <t>Ремонт двор. туалетов, шт.</t>
  </si>
  <si>
    <t>кровля, ко-зырьки, тыс.м2</t>
  </si>
  <si>
    <t>фасад</t>
  </si>
  <si>
    <t>на</t>
  </si>
  <si>
    <t>ПЛАН, тыс. руб.</t>
  </si>
  <si>
    <t>ФАКТ, тыс. руб.</t>
  </si>
  <si>
    <t>фасад, тыс.м2</t>
  </si>
  <si>
    <t>план</t>
  </si>
  <si>
    <t>факт</t>
  </si>
  <si>
    <t xml:space="preserve"> </t>
  </si>
  <si>
    <t>з/а -2шт</t>
  </si>
  <si>
    <t>калачи</t>
  </si>
  <si>
    <t>з/а -4шт</t>
  </si>
  <si>
    <t>з/а -10шт</t>
  </si>
  <si>
    <t>з/а -3шт</t>
  </si>
  <si>
    <t>з/а -12шт</t>
  </si>
  <si>
    <t>брак</t>
  </si>
  <si>
    <t>50 Лет Октября</t>
  </si>
  <si>
    <t>Депутатская</t>
  </si>
  <si>
    <t>Котовского</t>
  </si>
  <si>
    <t>Минская</t>
  </si>
  <si>
    <t>Николая Чаплина</t>
  </si>
  <si>
    <t>Одесская</t>
  </si>
  <si>
    <t>Республики</t>
  </si>
  <si>
    <t>Рижская</t>
  </si>
  <si>
    <t>Севастопольская</t>
  </si>
  <si>
    <t>Харьковская</t>
  </si>
  <si>
    <t>Холодильная</t>
  </si>
  <si>
    <t>Энергетиков</t>
  </si>
  <si>
    <t xml:space="preserve">Итого </t>
  </si>
  <si>
    <t xml:space="preserve">итого  </t>
  </si>
  <si>
    <t>2014г.</t>
  </si>
  <si>
    <t>План мероприятий по подготовке жилищного фонда ООО "УК "Союз" к эксплуатации в зимний период 2014-2015гг. по ООО "УК "Союз"</t>
  </si>
  <si>
    <t>Отчет о выполнении плана мероприятий по подготовке жилищного фонда ООО "УК "Союз к эксплуатации в зимний период 2014-2015гг. по ООО "УК "Союз"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</si>
</sst>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#,##0.00&quot;р.&quot;"/>
    <numFmt numFmtId="167" formatCode="0.000"/>
    <numFmt numFmtId="168" formatCode="0.00;[Red]0.00"/>
    <numFmt numFmtId="169" formatCode="0;[Red]0"/>
    <numFmt numFmtId="170" formatCode="0.0;[Red]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b/>
      <sz val="10"/>
      <color indexed="10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b/>
      <sz val="8"/>
      <name val="Tahoma"/>
      <family val="0"/>
    </font>
    <font>
      <sz val="8"/>
      <name val="Tahoma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Fill="1" applyAlignment="1">
      <alignment/>
    </xf>
    <xf numFmtId="164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4" fontId="1" fillId="0" borderId="10" xfId="0" applyNumberFormat="1" applyFont="1" applyFill="1" applyBorder="1" applyAlignment="1">
      <alignment textRotation="90"/>
    </xf>
    <xf numFmtId="2" fontId="1" fillId="0" borderId="10" xfId="0" applyNumberFormat="1" applyFont="1" applyFill="1" applyBorder="1" applyAlignment="1">
      <alignment textRotation="90"/>
    </xf>
    <xf numFmtId="0" fontId="1" fillId="0" borderId="10" xfId="0" applyFont="1" applyFill="1" applyBorder="1" applyAlignment="1">
      <alignment textRotation="90"/>
    </xf>
    <xf numFmtId="0" fontId="2" fillId="0" borderId="11" xfId="0" applyFont="1" applyFill="1" applyBorder="1" applyAlignment="1">
      <alignment horizontal="center" wrapText="1"/>
    </xf>
    <xf numFmtId="164" fontId="2" fillId="0" borderId="11" xfId="0" applyNumberFormat="1" applyFont="1" applyFill="1" applyBorder="1" applyAlignment="1">
      <alignment horizontal="center" wrapText="1"/>
    </xf>
    <xf numFmtId="2" fontId="3" fillId="0" borderId="12" xfId="0" applyNumberFormat="1" applyFont="1" applyFill="1" applyBorder="1" applyAlignment="1">
      <alignment horizontal="center" wrapText="1"/>
    </xf>
    <xf numFmtId="164" fontId="3" fillId="0" borderId="12" xfId="0" applyNumberFormat="1" applyFont="1" applyFill="1" applyBorder="1" applyAlignment="1">
      <alignment horizontal="center" wrapText="1"/>
    </xf>
    <xf numFmtId="2" fontId="2" fillId="0" borderId="11" xfId="0" applyNumberFormat="1" applyFont="1" applyFill="1" applyBorder="1" applyAlignment="1">
      <alignment horizontal="center" wrapText="1"/>
    </xf>
    <xf numFmtId="164" fontId="3" fillId="0" borderId="11" xfId="0" applyNumberFormat="1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center"/>
    </xf>
    <xf numFmtId="164" fontId="2" fillId="0" borderId="12" xfId="0" applyNumberFormat="1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left"/>
    </xf>
    <xf numFmtId="1" fontId="2" fillId="0" borderId="11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64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/>
    </xf>
    <xf numFmtId="164" fontId="1" fillId="0" borderId="12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164" fontId="2" fillId="0" borderId="12" xfId="0" applyNumberFormat="1" applyFont="1" applyFill="1" applyBorder="1" applyAlignment="1">
      <alignment/>
    </xf>
    <xf numFmtId="1" fontId="1" fillId="0" borderId="1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/>
    </xf>
    <xf numFmtId="164" fontId="1" fillId="0" borderId="10" xfId="0" applyNumberFormat="1" applyFont="1" applyFill="1" applyBorder="1" applyAlignment="1">
      <alignment horizontal="center" textRotation="90"/>
    </xf>
    <xf numFmtId="2" fontId="1" fillId="0" borderId="10" xfId="0" applyNumberFormat="1" applyFont="1" applyFill="1" applyBorder="1" applyAlignment="1">
      <alignment horizontal="center" textRotation="90"/>
    </xf>
    <xf numFmtId="0" fontId="1" fillId="0" borderId="10" xfId="0" applyFont="1" applyFill="1" applyBorder="1" applyAlignment="1">
      <alignment horizontal="center" textRotation="90"/>
    </xf>
    <xf numFmtId="0" fontId="5" fillId="0" borderId="14" xfId="0" applyFont="1" applyFill="1" applyBorder="1" applyAlignment="1">
      <alignment horizontal="center" vertical="center" wrapText="1"/>
    </xf>
    <xf numFmtId="164" fontId="5" fillId="0" borderId="14" xfId="0" applyNumberFormat="1" applyFont="1" applyFill="1" applyBorder="1" applyAlignment="1">
      <alignment horizontal="center" vertical="center" textRotation="90" wrapText="1"/>
    </xf>
    <xf numFmtId="2" fontId="5" fillId="0" borderId="15" xfId="0" applyNumberFormat="1" applyFont="1" applyFill="1" applyBorder="1" applyAlignment="1">
      <alignment horizontal="center" vertical="center" textRotation="90" wrapText="1"/>
    </xf>
    <xf numFmtId="164" fontId="5" fillId="0" borderId="16" xfId="0" applyNumberFormat="1" applyFont="1" applyFill="1" applyBorder="1" applyAlignment="1">
      <alignment horizontal="center" vertical="center" textRotation="90" wrapText="1"/>
    </xf>
    <xf numFmtId="2" fontId="5" fillId="0" borderId="14" xfId="0" applyNumberFormat="1" applyFont="1" applyFill="1" applyBorder="1" applyAlignment="1">
      <alignment horizontal="center" vertical="center" textRotation="90" wrapText="1"/>
    </xf>
    <xf numFmtId="0" fontId="5" fillId="0" borderId="15" xfId="0" applyFont="1" applyFill="1" applyBorder="1" applyAlignment="1">
      <alignment horizontal="center" vertical="center" textRotation="90" wrapText="1"/>
    </xf>
    <xf numFmtId="0" fontId="5" fillId="0" borderId="16" xfId="0" applyFont="1" applyFill="1" applyBorder="1" applyAlignment="1">
      <alignment horizontal="center" vertical="center" textRotation="90" wrapText="1"/>
    </xf>
    <xf numFmtId="0" fontId="5" fillId="0" borderId="14" xfId="0" applyFont="1" applyFill="1" applyBorder="1" applyAlignment="1">
      <alignment horizontal="center" vertical="center" textRotation="90" wrapText="1"/>
    </xf>
    <xf numFmtId="164" fontId="5" fillId="0" borderId="17" xfId="0" applyNumberFormat="1" applyFont="1" applyFill="1" applyBorder="1" applyAlignment="1">
      <alignment horizontal="center" vertical="center" textRotation="90" wrapText="1"/>
    </xf>
    <xf numFmtId="0" fontId="5" fillId="0" borderId="18" xfId="0" applyFont="1" applyFill="1" applyBorder="1" applyAlignment="1">
      <alignment horizontal="center" vertical="center" textRotation="90" wrapText="1"/>
    </xf>
    <xf numFmtId="2" fontId="5" fillId="0" borderId="18" xfId="0" applyNumberFormat="1" applyFont="1" applyFill="1" applyBorder="1" applyAlignment="1">
      <alignment horizontal="center" vertical="center" textRotation="90" wrapText="1"/>
    </xf>
    <xf numFmtId="0" fontId="4" fillId="0" borderId="0" xfId="0" applyFont="1" applyAlignment="1">
      <alignment/>
    </xf>
    <xf numFmtId="0" fontId="2" fillId="0" borderId="12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1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1" fontId="2" fillId="0" borderId="19" xfId="0" applyNumberFormat="1" applyFont="1" applyFill="1" applyBorder="1" applyAlignment="1">
      <alignment horizontal="left"/>
    </xf>
    <xf numFmtId="1" fontId="1" fillId="0" borderId="10" xfId="0" applyNumberFormat="1" applyFont="1" applyFill="1" applyBorder="1" applyAlignment="1">
      <alignment horizontal="center" textRotation="90"/>
    </xf>
    <xf numFmtId="1" fontId="1" fillId="0" borderId="10" xfId="0" applyNumberFormat="1" applyFont="1" applyFill="1" applyBorder="1" applyAlignment="1">
      <alignment textRotation="90"/>
    </xf>
    <xf numFmtId="1" fontId="2" fillId="0" borderId="17" xfId="0" applyNumberFormat="1" applyFont="1" applyFill="1" applyBorder="1" applyAlignment="1">
      <alignment horizontal="center" vertical="center" textRotation="90" wrapText="1"/>
    </xf>
    <xf numFmtId="1" fontId="1" fillId="0" borderId="20" xfId="0" applyNumberFormat="1" applyFont="1" applyFill="1" applyBorder="1" applyAlignment="1">
      <alignment horizontal="center" vertical="center"/>
    </xf>
    <xf numFmtId="164" fontId="5" fillId="0" borderId="21" xfId="0" applyNumberFormat="1" applyFont="1" applyFill="1" applyBorder="1" applyAlignment="1">
      <alignment horizontal="center" vertical="center" textRotation="90" wrapText="1"/>
    </xf>
    <xf numFmtId="1" fontId="5" fillId="0" borderId="15" xfId="0" applyNumberFormat="1" applyFont="1" applyFill="1" applyBorder="1" applyAlignment="1">
      <alignment horizontal="center" vertical="center" textRotation="90" wrapText="1"/>
    </xf>
    <xf numFmtId="1" fontId="5" fillId="0" borderId="16" xfId="0" applyNumberFormat="1" applyFont="1" applyFill="1" applyBorder="1" applyAlignment="1">
      <alignment horizontal="center" vertical="center" textRotation="90" wrapText="1"/>
    </xf>
    <xf numFmtId="1" fontId="5" fillId="0" borderId="21" xfId="0" applyNumberFormat="1" applyFont="1" applyFill="1" applyBorder="1" applyAlignment="1">
      <alignment horizontal="center" vertical="center" textRotation="90" wrapText="1"/>
    </xf>
    <xf numFmtId="0" fontId="5" fillId="0" borderId="17" xfId="0" applyFont="1" applyFill="1" applyBorder="1" applyAlignment="1">
      <alignment horizontal="center" vertical="center" textRotation="90" wrapText="1"/>
    </xf>
    <xf numFmtId="1" fontId="3" fillId="0" borderId="18" xfId="0" applyNumberFormat="1" applyFont="1" applyFill="1" applyBorder="1" applyAlignment="1">
      <alignment horizontal="center" vertical="center" textRotation="90" wrapText="1"/>
    </xf>
    <xf numFmtId="1" fontId="5" fillId="0" borderId="18" xfId="0" applyNumberFormat="1" applyFont="1" applyFill="1" applyBorder="1" applyAlignment="1">
      <alignment horizontal="center" vertical="center" textRotation="90" wrapText="1"/>
    </xf>
    <xf numFmtId="1" fontId="1" fillId="0" borderId="2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1" fontId="3" fillId="0" borderId="12" xfId="0" applyNumberFormat="1" applyFont="1" applyFill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164" fontId="3" fillId="0" borderId="15" xfId="0" applyNumberFormat="1" applyFont="1" applyFill="1" applyBorder="1" applyAlignment="1">
      <alignment horizontal="center" wrapText="1"/>
    </xf>
    <xf numFmtId="1" fontId="2" fillId="0" borderId="13" xfId="0" applyNumberFormat="1" applyFont="1" applyFill="1" applyBorder="1" applyAlignment="1">
      <alignment horizontal="center" wrapText="1"/>
    </xf>
    <xf numFmtId="1" fontId="1" fillId="0" borderId="11" xfId="0" applyNumberFormat="1" applyFont="1" applyFill="1" applyBorder="1" applyAlignment="1">
      <alignment horizontal="center" wrapText="1"/>
    </xf>
    <xf numFmtId="167" fontId="1" fillId="0" borderId="12" xfId="0" applyNumberFormat="1" applyFont="1" applyFill="1" applyBorder="1" applyAlignment="1">
      <alignment horizontal="center"/>
    </xf>
    <xf numFmtId="1" fontId="1" fillId="33" borderId="12" xfId="0" applyNumberFormat="1" applyFont="1" applyFill="1" applyBorder="1" applyAlignment="1">
      <alignment horizontal="center"/>
    </xf>
    <xf numFmtId="167" fontId="1" fillId="34" borderId="12" xfId="0" applyNumberFormat="1" applyFont="1" applyFill="1" applyBorder="1" applyAlignment="1">
      <alignment horizontal="center"/>
    </xf>
    <xf numFmtId="164" fontId="1" fillId="34" borderId="12" xfId="0" applyNumberFormat="1" applyFont="1" applyFill="1" applyBorder="1" applyAlignment="1">
      <alignment horizontal="center"/>
    </xf>
    <xf numFmtId="2" fontId="1" fillId="34" borderId="12" xfId="0" applyNumberFormat="1" applyFont="1" applyFill="1" applyBorder="1" applyAlignment="1">
      <alignment horizontal="center"/>
    </xf>
    <xf numFmtId="167" fontId="2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" fontId="1" fillId="35" borderId="12" xfId="0" applyNumberFormat="1" applyFont="1" applyFill="1" applyBorder="1" applyAlignment="1">
      <alignment horizontal="center"/>
    </xf>
    <xf numFmtId="1" fontId="1" fillId="36" borderId="12" xfId="0" applyNumberFormat="1" applyFont="1" applyFill="1" applyBorder="1" applyAlignment="1">
      <alignment horizontal="center"/>
    </xf>
    <xf numFmtId="2" fontId="8" fillId="34" borderId="12" xfId="0" applyNumberFormat="1" applyFont="1" applyFill="1" applyBorder="1" applyAlignment="1">
      <alignment horizontal="center"/>
    </xf>
    <xf numFmtId="2" fontId="1" fillId="37" borderId="12" xfId="0" applyNumberFormat="1" applyFont="1" applyFill="1" applyBorder="1" applyAlignment="1">
      <alignment horizontal="center"/>
    </xf>
    <xf numFmtId="164" fontId="1" fillId="37" borderId="12" xfId="0" applyNumberFormat="1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1" fontId="2" fillId="0" borderId="12" xfId="0" applyNumberFormat="1" applyFont="1" applyFill="1" applyBorder="1" applyAlignment="1">
      <alignment horizontal="left"/>
    </xf>
    <xf numFmtId="0" fontId="11" fillId="0" borderId="12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1" fontId="2" fillId="0" borderId="12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164" fontId="2" fillId="0" borderId="14" xfId="0" applyNumberFormat="1" applyFont="1" applyFill="1" applyBorder="1" applyAlignment="1">
      <alignment horizontal="center" vertical="center" textRotation="90" wrapText="1"/>
    </xf>
    <xf numFmtId="164" fontId="2" fillId="0" borderId="11" xfId="0" applyNumberFormat="1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164" fontId="2" fillId="0" borderId="18" xfId="0" applyNumberFormat="1" applyFont="1" applyFill="1" applyBorder="1" applyAlignment="1">
      <alignment horizontal="center" vertical="center" wrapText="1"/>
    </xf>
    <xf numFmtId="164" fontId="2" fillId="0" borderId="25" xfId="0" applyNumberFormat="1" applyFont="1" applyFill="1" applyBorder="1" applyAlignment="1">
      <alignment horizontal="center" vertical="center" wrapText="1"/>
    </xf>
    <xf numFmtId="164" fontId="2" fillId="0" borderId="17" xfId="0" applyNumberFormat="1" applyFont="1" applyFill="1" applyBorder="1" applyAlignment="1">
      <alignment horizontal="center" vertical="center" wrapText="1"/>
    </xf>
    <xf numFmtId="164" fontId="2" fillId="0" borderId="13" xfId="0" applyNumberFormat="1" applyFont="1" applyFill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164" fontId="2" fillId="0" borderId="22" xfId="0" applyNumberFormat="1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textRotation="90" wrapText="1"/>
    </xf>
    <xf numFmtId="1" fontId="1" fillId="0" borderId="24" xfId="0" applyNumberFormat="1" applyFont="1" applyFill="1" applyBorder="1" applyAlignment="1">
      <alignment horizontal="center" vertical="center"/>
    </xf>
    <xf numFmtId="1" fontId="1" fillId="0" borderId="13" xfId="0" applyNumberFormat="1" applyFont="1" applyFill="1" applyBorder="1" applyAlignment="1">
      <alignment horizontal="center" vertical="center"/>
    </xf>
    <xf numFmtId="1" fontId="2" fillId="0" borderId="17" xfId="0" applyNumberFormat="1" applyFont="1" applyFill="1" applyBorder="1" applyAlignment="1">
      <alignment horizontal="center" vertical="center" textRotation="90" wrapText="1"/>
    </xf>
    <xf numFmtId="1" fontId="1" fillId="0" borderId="20" xfId="0" applyNumberFormat="1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 textRotation="90" wrapText="1"/>
    </xf>
    <xf numFmtId="1" fontId="1" fillId="0" borderId="23" xfId="0" applyNumberFormat="1" applyFont="1" applyFill="1" applyBorder="1" applyAlignment="1">
      <alignment horizontal="center" vertical="center" wrapText="1"/>
    </xf>
    <xf numFmtId="164" fontId="2" fillId="0" borderId="12" xfId="0" applyNumberFormat="1" applyFont="1" applyFill="1" applyBorder="1" applyAlignment="1">
      <alignment horizontal="center"/>
    </xf>
    <xf numFmtId="16" fontId="2" fillId="0" borderId="19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0" xfId="0" applyAlignment="1">
      <alignment/>
    </xf>
    <xf numFmtId="164" fontId="5" fillId="0" borderId="14" xfId="0" applyNumberFormat="1" applyFont="1" applyFill="1" applyBorder="1" applyAlignment="1">
      <alignment horizontal="center" vertical="center" textRotation="90" wrapText="1"/>
    </xf>
    <xf numFmtId="164" fontId="5" fillId="0" borderId="11" xfId="0" applyNumberFormat="1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6</xdr:row>
      <xdr:rowOff>0</xdr:rowOff>
    </xdr:from>
    <xdr:ext cx="104775" cy="219075"/>
    <xdr:sp>
      <xdr:nvSpPr>
        <xdr:cNvPr id="1" name="Text Box 15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2" name="Text Box 16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" name="Text Box 17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4" name="Text Box 18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5" name="Text Box 19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6" name="Text Box 20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7" name="Text Box 21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8" name="Text Box 22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9" name="Text Box 23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10" name="Text Box 24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11" name="Text Box 25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12" name="Text Box 26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13" name="Text Box 27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6</xdr:row>
      <xdr:rowOff>0</xdr:rowOff>
    </xdr:from>
    <xdr:ext cx="104775" cy="219075"/>
    <xdr:sp>
      <xdr:nvSpPr>
        <xdr:cNvPr id="14" name="Text Box 28"/>
        <xdr:cNvSpPr txBox="1">
          <a:spLocks noChangeArrowheads="1"/>
        </xdr:cNvSpPr>
      </xdr:nvSpPr>
      <xdr:spPr>
        <a:xfrm>
          <a:off x="2152650" y="1409700"/>
          <a:ext cx="104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15" name="Text Box 15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16" name="Text Box 16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17" name="Text Box 17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18" name="Text Box 18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19" name="Text Box 19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20" name="Text Box 20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21" name="Text Box 21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22" name="Text Box 22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23" name="Text Box 23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24" name="Text Box 24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25" name="Text Box 25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26" name="Text Box 26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27" name="Text Box 27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28" name="Text Box 28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29" name="Text Box 15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0" name="Text Box 16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1" name="Text Box 17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2" name="Text Box 18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3" name="Text Box 19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4" name="Text Box 20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5" name="Text Box 21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6" name="Text Box 22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7" name="Text Box 23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8" name="Text Box 24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9" name="Text Box 25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0" name="Text Box 26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1" name="Text Box 27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2" name="Text Box 28"/>
        <xdr:cNvSpPr txBox="1">
          <a:spLocks noChangeArrowheads="1"/>
        </xdr:cNvSpPr>
      </xdr:nvSpPr>
      <xdr:spPr>
        <a:xfrm>
          <a:off x="2152650" y="171450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142875</xdr:colOff>
      <xdr:row>8</xdr:row>
      <xdr:rowOff>0</xdr:rowOff>
    </xdr:from>
    <xdr:ext cx="104775" cy="238125"/>
    <xdr:sp>
      <xdr:nvSpPr>
        <xdr:cNvPr id="1" name="Text Box 15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2" name="Text Box 16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" name="Text Box 17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" name="Text Box 18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5" name="Text Box 19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6" name="Text Box 20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7" name="Text Box 21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8" name="Text Box 22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9" name="Text Box 23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10" name="Text Box 24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11" name="Text Box 25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12" name="Text Box 26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13" name="Text Box 27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14" name="Text Box 28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15" name="Text Box 1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16" name="Text Box 2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17" name="Text Box 3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18" name="Text Box 4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19" name="Text Box 5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20" name="Text Box 6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21" name="Text Box 7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22" name="Text Box 8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23" name="Text Box 9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24" name="Text Box 10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25" name="Text Box 11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26" name="Text Box 12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27" name="Text Box 13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85725" cy="209550"/>
    <xdr:sp>
      <xdr:nvSpPr>
        <xdr:cNvPr id="28" name="Text Box 14"/>
        <xdr:cNvSpPr txBox="1">
          <a:spLocks noChangeArrowheads="1"/>
        </xdr:cNvSpPr>
      </xdr:nvSpPr>
      <xdr:spPr>
        <a:xfrm>
          <a:off x="1543050" y="1847850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29" name="Text Box 16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0" name="Text Box 17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1" name="Text Box 23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2" name="Text Box 24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3" name="Text Box 15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4" name="Text Box 16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5" name="Text Box 17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6" name="Text Box 18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7" name="Text Box 19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8" name="Text Box 20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39" name="Text Box 21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0" name="Text Box 22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1" name="Text Box 23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2" name="Text Box 24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3" name="Text Box 25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4" name="Text Box 26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5" name="Text Box 27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6" name="Text Box 28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7" name="Text Box 15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8" name="Text Box 16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49" name="Text Box 17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50" name="Text Box 18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51" name="Text Box 19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52" name="Text Box 20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53" name="Text Box 21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54" name="Text Box 22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55" name="Text Box 23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56" name="Text Box 24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57" name="Text Box 25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58" name="Text Box 26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59" name="Text Box 27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60" name="Text Box 28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61" name="Text Box 16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62" name="Text Box 17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63" name="Text Box 23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64" name="Text Box 24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65" name="Text Box 15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66" name="Text Box 16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67" name="Text Box 17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68" name="Text Box 18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69" name="Text Box 19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70" name="Text Box 20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71" name="Text Box 21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72" name="Text Box 22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73" name="Text Box 23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74" name="Text Box 24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75" name="Text Box 25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76" name="Text Box 26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77" name="Text Box 27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78" name="Text Box 28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79" name="Text Box 15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80" name="Text Box 16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81" name="Text Box 17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82" name="Text Box 18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83" name="Text Box 19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84" name="Text Box 20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85" name="Text Box 21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86" name="Text Box 22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87" name="Text Box 23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88" name="Text Box 24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89" name="Text Box 25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90" name="Text Box 26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91" name="Text Box 27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2</xdr:col>
      <xdr:colOff>142875</xdr:colOff>
      <xdr:row>8</xdr:row>
      <xdr:rowOff>0</xdr:rowOff>
    </xdr:from>
    <xdr:ext cx="104775" cy="238125"/>
    <xdr:sp>
      <xdr:nvSpPr>
        <xdr:cNvPr id="92" name="Text Box 28"/>
        <xdr:cNvSpPr txBox="1">
          <a:spLocks noChangeArrowheads="1"/>
        </xdr:cNvSpPr>
      </xdr:nvSpPr>
      <xdr:spPr>
        <a:xfrm>
          <a:off x="1543050" y="1847850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Q49"/>
  <sheetViews>
    <sheetView view="pageBreakPreview" zoomScaleSheetLayoutView="100" zoomScalePageLayoutView="0" workbookViewId="0" topLeftCell="A1">
      <pane xSplit="7" ySplit="8" topLeftCell="H14" activePane="bottomRight" state="frozen"/>
      <selection pane="topLeft" activeCell="A1" sqref="A1"/>
      <selection pane="topRight" activeCell="H1" sqref="H1"/>
      <selection pane="bottomLeft" activeCell="A9" sqref="A9"/>
      <selection pane="bottomRight" activeCell="B9" sqref="B9:C45"/>
    </sheetView>
  </sheetViews>
  <sheetFormatPr defaultColWidth="9.00390625" defaultRowHeight="12.75"/>
  <cols>
    <col min="1" max="1" width="3.625" style="1" customWidth="1"/>
    <col min="2" max="2" width="22.75390625" style="1" customWidth="1"/>
    <col min="3" max="3" width="4.00390625" style="1" customWidth="1"/>
    <col min="4" max="4" width="3.125" style="1" customWidth="1"/>
    <col min="5" max="5" width="6.625" style="40" customWidth="1"/>
    <col min="6" max="6" width="6.00390625" style="40" hidden="1" customWidth="1"/>
    <col min="7" max="7" width="6.375" style="40" hidden="1" customWidth="1"/>
    <col min="8" max="8" width="6.625" style="41" customWidth="1"/>
    <col min="9" max="9" width="6.625" style="40" customWidth="1"/>
    <col min="10" max="10" width="6.625" style="41" customWidth="1"/>
    <col min="11" max="11" width="6.625" style="40" customWidth="1"/>
    <col min="12" max="15" width="6.625" style="41" customWidth="1"/>
    <col min="16" max="16" width="6.625" style="40" customWidth="1"/>
    <col min="17" max="23" width="6.625" style="42" customWidth="1"/>
    <col min="24" max="24" width="6.625" style="40" customWidth="1"/>
    <col min="25" max="25" width="6.625" style="42" customWidth="1"/>
    <col min="26" max="26" width="7.625" style="41" customWidth="1"/>
    <col min="27" max="27" width="6.625" style="40" customWidth="1"/>
    <col min="28" max="28" width="6.625" style="41" customWidth="1"/>
    <col min="29" max="29" width="6.625" style="40" customWidth="1"/>
    <col min="30" max="30" width="6.625" style="41" customWidth="1"/>
    <col min="31" max="31" width="6.625" style="40" customWidth="1"/>
    <col min="32" max="32" width="6.625" style="41" customWidth="1"/>
    <col min="33" max="33" width="6.625" style="2" customWidth="1"/>
    <col min="34" max="34" width="6.625" style="2" hidden="1" customWidth="1"/>
    <col min="35" max="36" width="6.625" style="1" customWidth="1"/>
    <col min="37" max="37" width="6.625" style="3" customWidth="1"/>
    <col min="38" max="40" width="5.75390625" style="1" customWidth="1"/>
    <col min="41" max="43" width="3.75390625" style="1" hidden="1" customWidth="1"/>
  </cols>
  <sheetData>
    <row r="1" ht="4.5" customHeight="1"/>
    <row r="2" spans="1:43" ht="12.75">
      <c r="A2" s="4"/>
      <c r="B2" s="106" t="s">
        <v>77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39"/>
      <c r="V2" s="39"/>
      <c r="W2" s="39"/>
      <c r="X2" s="38"/>
      <c r="Y2" s="39"/>
      <c r="Z2" s="43"/>
      <c r="AA2" s="38"/>
      <c r="AB2" s="43"/>
      <c r="AC2" s="38"/>
      <c r="AD2" s="43"/>
      <c r="AE2" s="38"/>
      <c r="AF2" s="43"/>
      <c r="AG2" s="5"/>
      <c r="AH2" s="5"/>
      <c r="AI2" s="4"/>
      <c r="AJ2" s="4"/>
      <c r="AK2" s="6"/>
      <c r="AL2" s="4"/>
      <c r="AM2" s="4"/>
      <c r="AN2" s="4"/>
      <c r="AO2" s="4"/>
      <c r="AP2" s="4"/>
      <c r="AQ2" s="4"/>
    </row>
    <row r="3" spans="1:43" ht="3" customHeight="1">
      <c r="A3" s="7"/>
      <c r="B3" s="7"/>
      <c r="C3" s="7"/>
      <c r="D3" s="7"/>
      <c r="E3" s="44"/>
      <c r="F3" s="44"/>
      <c r="G3" s="45"/>
      <c r="H3" s="46"/>
      <c r="I3" s="45"/>
      <c r="J3" s="46"/>
      <c r="K3" s="45"/>
      <c r="L3" s="46"/>
      <c r="M3" s="46"/>
      <c r="N3" s="46"/>
      <c r="O3" s="46"/>
      <c r="P3" s="45"/>
      <c r="Q3" s="47"/>
      <c r="R3" s="47"/>
      <c r="S3" s="47"/>
      <c r="T3" s="47"/>
      <c r="U3" s="47"/>
      <c r="V3" s="47"/>
      <c r="W3" s="47"/>
      <c r="X3" s="45"/>
      <c r="Y3" s="47"/>
      <c r="Z3" s="46"/>
      <c r="AA3" s="45"/>
      <c r="AB3" s="46"/>
      <c r="AC3" s="45"/>
      <c r="AD3" s="46"/>
      <c r="AE3" s="45"/>
      <c r="AF3" s="46"/>
      <c r="AG3" s="8"/>
      <c r="AH3" s="8"/>
      <c r="AI3" s="10"/>
      <c r="AJ3" s="10"/>
      <c r="AK3" s="9"/>
      <c r="AL3" s="10"/>
      <c r="AM3" s="10"/>
      <c r="AN3" s="10"/>
      <c r="AO3" s="10"/>
      <c r="AP3" s="10"/>
      <c r="AQ3" s="10"/>
    </row>
    <row r="4" spans="1:43" ht="12.75">
      <c r="A4" s="125" t="s">
        <v>0</v>
      </c>
      <c r="B4" s="127" t="s">
        <v>1</v>
      </c>
      <c r="C4" s="128"/>
      <c r="D4" s="129"/>
      <c r="E4" s="133" t="s">
        <v>2</v>
      </c>
      <c r="F4" s="134"/>
      <c r="G4" s="135"/>
      <c r="H4" s="119" t="s">
        <v>3</v>
      </c>
      <c r="I4" s="120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2"/>
      <c r="AM4" s="110" t="s">
        <v>4</v>
      </c>
      <c r="AN4" s="110" t="s">
        <v>5</v>
      </c>
      <c r="AO4" s="110" t="s">
        <v>6</v>
      </c>
      <c r="AP4" s="110" t="s">
        <v>7</v>
      </c>
      <c r="AQ4" s="110" t="s">
        <v>8</v>
      </c>
    </row>
    <row r="5" spans="1:43" ht="12.75">
      <c r="A5" s="126"/>
      <c r="B5" s="130"/>
      <c r="C5" s="131"/>
      <c r="D5" s="132"/>
      <c r="E5" s="136"/>
      <c r="F5" s="137"/>
      <c r="G5" s="138"/>
      <c r="H5" s="112" t="s">
        <v>9</v>
      </c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4" t="s">
        <v>10</v>
      </c>
      <c r="AA5" s="115"/>
      <c r="AB5" s="116"/>
      <c r="AC5" s="116"/>
      <c r="AD5" s="116"/>
      <c r="AE5" s="116"/>
      <c r="AF5" s="116"/>
      <c r="AG5" s="116"/>
      <c r="AH5" s="116"/>
      <c r="AI5" s="116"/>
      <c r="AJ5" s="116"/>
      <c r="AK5" s="116"/>
      <c r="AL5" s="110" t="s">
        <v>45</v>
      </c>
      <c r="AM5" s="111"/>
      <c r="AN5" s="111"/>
      <c r="AO5" s="111"/>
      <c r="AP5" s="111"/>
      <c r="AQ5" s="111"/>
    </row>
    <row r="6" spans="1:43" s="59" customFormat="1" ht="65.25" customHeight="1">
      <c r="A6" s="126"/>
      <c r="B6" s="48" t="s">
        <v>11</v>
      </c>
      <c r="C6" s="48" t="s">
        <v>12</v>
      </c>
      <c r="D6" s="48" t="s">
        <v>13</v>
      </c>
      <c r="E6" s="49" t="s">
        <v>14</v>
      </c>
      <c r="F6" s="123" t="s">
        <v>15</v>
      </c>
      <c r="G6" s="123" t="s">
        <v>16</v>
      </c>
      <c r="H6" s="50" t="s">
        <v>46</v>
      </c>
      <c r="I6" s="51"/>
      <c r="J6" s="50" t="s">
        <v>17</v>
      </c>
      <c r="K6" s="51"/>
      <c r="L6" s="50" t="s">
        <v>47</v>
      </c>
      <c r="M6" s="51"/>
      <c r="N6" s="52" t="s">
        <v>18</v>
      </c>
      <c r="O6" s="50" t="s">
        <v>19</v>
      </c>
      <c r="P6" s="51"/>
      <c r="Q6" s="53" t="s">
        <v>20</v>
      </c>
      <c r="R6" s="54"/>
      <c r="S6" s="55" t="s">
        <v>38</v>
      </c>
      <c r="T6" s="53" t="s">
        <v>39</v>
      </c>
      <c r="U6" s="54"/>
      <c r="V6" s="110" t="s">
        <v>40</v>
      </c>
      <c r="W6" s="53" t="s">
        <v>41</v>
      </c>
      <c r="X6" s="51"/>
      <c r="Y6" s="55" t="s">
        <v>21</v>
      </c>
      <c r="Z6" s="50" t="s">
        <v>22</v>
      </c>
      <c r="AA6" s="51"/>
      <c r="AB6" s="50" t="s">
        <v>23</v>
      </c>
      <c r="AC6" s="51"/>
      <c r="AD6" s="50" t="s">
        <v>24</v>
      </c>
      <c r="AE6" s="51"/>
      <c r="AF6" s="50" t="s">
        <v>42</v>
      </c>
      <c r="AG6" s="51"/>
      <c r="AH6" s="56" t="s">
        <v>25</v>
      </c>
      <c r="AI6" s="55" t="s">
        <v>26</v>
      </c>
      <c r="AJ6" s="57" t="s">
        <v>27</v>
      </c>
      <c r="AK6" s="58" t="s">
        <v>28</v>
      </c>
      <c r="AL6" s="117"/>
      <c r="AM6" s="111"/>
      <c r="AN6" s="111"/>
      <c r="AO6" s="111"/>
      <c r="AP6" s="111"/>
      <c r="AQ6" s="111"/>
    </row>
    <row r="7" spans="1:43" ht="11.25" customHeight="1">
      <c r="A7" s="11"/>
      <c r="B7" s="11"/>
      <c r="C7" s="11"/>
      <c r="D7" s="11"/>
      <c r="E7" s="12"/>
      <c r="F7" s="124"/>
      <c r="G7" s="124"/>
      <c r="H7" s="13" t="s">
        <v>29</v>
      </c>
      <c r="I7" s="14" t="s">
        <v>30</v>
      </c>
      <c r="J7" s="13" t="s">
        <v>31</v>
      </c>
      <c r="K7" s="14" t="s">
        <v>30</v>
      </c>
      <c r="L7" s="13" t="s">
        <v>29</v>
      </c>
      <c r="M7" s="14" t="s">
        <v>30</v>
      </c>
      <c r="N7" s="15"/>
      <c r="O7" s="13" t="s">
        <v>29</v>
      </c>
      <c r="P7" s="14" t="s">
        <v>30</v>
      </c>
      <c r="Q7" s="13" t="s">
        <v>32</v>
      </c>
      <c r="R7" s="14" t="s">
        <v>30</v>
      </c>
      <c r="S7" s="11"/>
      <c r="T7" s="13" t="s">
        <v>32</v>
      </c>
      <c r="U7" s="14" t="s">
        <v>30</v>
      </c>
      <c r="V7" s="118"/>
      <c r="W7" s="13" t="s">
        <v>32</v>
      </c>
      <c r="X7" s="14" t="s">
        <v>30</v>
      </c>
      <c r="Y7" s="11"/>
      <c r="Z7" s="13" t="s">
        <v>31</v>
      </c>
      <c r="AA7" s="14" t="s">
        <v>30</v>
      </c>
      <c r="AB7" s="13" t="s">
        <v>31</v>
      </c>
      <c r="AC7" s="14" t="s">
        <v>30</v>
      </c>
      <c r="AD7" s="13" t="s">
        <v>31</v>
      </c>
      <c r="AE7" s="14" t="s">
        <v>30</v>
      </c>
      <c r="AF7" s="13" t="s">
        <v>31</v>
      </c>
      <c r="AG7" s="14" t="s">
        <v>30</v>
      </c>
      <c r="AH7" s="16"/>
      <c r="AI7" s="11"/>
      <c r="AJ7" s="17"/>
      <c r="AK7" s="18"/>
      <c r="AL7" s="19"/>
      <c r="AM7" s="20"/>
      <c r="AN7" s="20"/>
      <c r="AO7" s="20"/>
      <c r="AP7" s="20"/>
      <c r="AQ7" s="20"/>
    </row>
    <row r="8" spans="1:43" ht="12.75">
      <c r="A8" s="21">
        <v>1</v>
      </c>
      <c r="B8" s="21">
        <v>2</v>
      </c>
      <c r="C8" s="21"/>
      <c r="D8" s="21">
        <v>3</v>
      </c>
      <c r="E8" s="21">
        <v>4</v>
      </c>
      <c r="F8" s="21">
        <v>5</v>
      </c>
      <c r="G8" s="21">
        <v>6</v>
      </c>
      <c r="H8" s="21">
        <v>7</v>
      </c>
      <c r="I8" s="22"/>
      <c r="J8" s="21">
        <v>8</v>
      </c>
      <c r="K8" s="22"/>
      <c r="L8" s="21">
        <v>9</v>
      </c>
      <c r="M8" s="21"/>
      <c r="N8" s="21">
        <v>10</v>
      </c>
      <c r="O8" s="21">
        <v>11</v>
      </c>
      <c r="P8" s="22"/>
      <c r="Q8" s="21">
        <v>12</v>
      </c>
      <c r="R8" s="21"/>
      <c r="S8" s="21">
        <v>13</v>
      </c>
      <c r="T8" s="21"/>
      <c r="U8" s="21"/>
      <c r="V8" s="21"/>
      <c r="W8" s="21">
        <v>14</v>
      </c>
      <c r="X8" s="22"/>
      <c r="Y8" s="21">
        <v>15</v>
      </c>
      <c r="Z8" s="21">
        <v>16</v>
      </c>
      <c r="AA8" s="22"/>
      <c r="AB8" s="21">
        <v>17</v>
      </c>
      <c r="AC8" s="22"/>
      <c r="AD8" s="21">
        <v>18</v>
      </c>
      <c r="AE8" s="22"/>
      <c r="AF8" s="21">
        <v>19</v>
      </c>
      <c r="AG8" s="22"/>
      <c r="AH8" s="23"/>
      <c r="AI8" s="21">
        <v>20</v>
      </c>
      <c r="AJ8" s="21">
        <v>21</v>
      </c>
      <c r="AK8" s="21">
        <v>22</v>
      </c>
      <c r="AL8" s="24">
        <v>23</v>
      </c>
      <c r="AM8" s="21">
        <v>24</v>
      </c>
      <c r="AN8" s="21">
        <v>25</v>
      </c>
      <c r="AO8" s="21">
        <v>26</v>
      </c>
      <c r="AP8" s="21">
        <v>27</v>
      </c>
      <c r="AQ8" s="21">
        <v>28</v>
      </c>
    </row>
    <row r="9" spans="1:43" ht="12.75">
      <c r="A9" s="25">
        <v>1</v>
      </c>
      <c r="B9" s="105" t="s">
        <v>62</v>
      </c>
      <c r="C9" s="105">
        <v>47</v>
      </c>
      <c r="D9" s="25"/>
      <c r="E9" s="26">
        <f>I34+K34+M34+P34+X34+AA34+AC34+AE34+AG34+U34</f>
        <v>0</v>
      </c>
      <c r="F9" s="26">
        <f>E31-G9</f>
        <v>49.3</v>
      </c>
      <c r="G9" s="26"/>
      <c r="H9" s="27">
        <v>0.3</v>
      </c>
      <c r="I9" s="26">
        <f>H9*525</f>
        <v>157.5</v>
      </c>
      <c r="J9" s="27"/>
      <c r="K9" s="26"/>
      <c r="L9" s="27"/>
      <c r="M9" s="27"/>
      <c r="N9" s="27"/>
      <c r="O9" s="27"/>
      <c r="P9" s="26"/>
      <c r="Q9" s="25"/>
      <c r="R9" s="25"/>
      <c r="S9" s="25"/>
      <c r="T9" s="25"/>
      <c r="U9" s="25"/>
      <c r="V9" s="25"/>
      <c r="W9" s="25"/>
      <c r="X9" s="26"/>
      <c r="Y9" s="25"/>
      <c r="Z9" s="27"/>
      <c r="AA9" s="26"/>
      <c r="AB9" s="27"/>
      <c r="AC9" s="26"/>
      <c r="AD9" s="27"/>
      <c r="AE9" s="26"/>
      <c r="AF9" s="27"/>
      <c r="AG9" s="29"/>
      <c r="AH9" s="31"/>
      <c r="AI9" s="32"/>
      <c r="AJ9" s="32">
        <v>1</v>
      </c>
      <c r="AK9" s="28"/>
      <c r="AL9" s="30"/>
      <c r="AM9" s="30"/>
      <c r="AN9" s="30"/>
      <c r="AO9" s="64" t="s">
        <v>36</v>
      </c>
      <c r="AP9" s="30"/>
      <c r="AQ9" s="30"/>
    </row>
    <row r="10" spans="1:43" ht="13.5" customHeight="1">
      <c r="A10" s="25">
        <f aca="true" t="shared" si="0" ref="A10:A45">A9+1</f>
        <v>2</v>
      </c>
      <c r="B10" s="105" t="s">
        <v>62</v>
      </c>
      <c r="C10" s="105">
        <v>51</v>
      </c>
      <c r="D10" s="25"/>
      <c r="E10" s="26">
        <f>I35+K35+M35+P35+X35+AA35+AC35+AE35+AG35+U35</f>
        <v>0</v>
      </c>
      <c r="F10" s="26" t="e">
        <f>#REF!-G10</f>
        <v>#REF!</v>
      </c>
      <c r="G10" s="26"/>
      <c r="H10" s="27">
        <v>0.15</v>
      </c>
      <c r="I10" s="26">
        <f>H10*525</f>
        <v>78.75</v>
      </c>
      <c r="J10" s="27"/>
      <c r="K10" s="26"/>
      <c r="L10" s="27"/>
      <c r="M10" s="27"/>
      <c r="N10" s="27"/>
      <c r="O10" s="27"/>
      <c r="P10" s="26"/>
      <c r="Q10" s="25"/>
      <c r="R10" s="25"/>
      <c r="S10" s="25"/>
      <c r="T10" s="25"/>
      <c r="U10" s="25"/>
      <c r="V10" s="25"/>
      <c r="W10" s="25"/>
      <c r="X10" s="26"/>
      <c r="Y10" s="25"/>
      <c r="Z10" s="27"/>
      <c r="AA10" s="26"/>
      <c r="AB10" s="27"/>
      <c r="AC10" s="26"/>
      <c r="AD10" s="27"/>
      <c r="AE10" s="26"/>
      <c r="AF10" s="27"/>
      <c r="AG10" s="29"/>
      <c r="AH10" s="31"/>
      <c r="AI10" s="32"/>
      <c r="AJ10" s="32">
        <v>1</v>
      </c>
      <c r="AK10" s="28"/>
      <c r="AL10" s="30"/>
      <c r="AM10" s="30"/>
      <c r="AN10" s="30"/>
      <c r="AO10" s="64" t="s">
        <v>37</v>
      </c>
      <c r="AP10" s="30"/>
      <c r="AQ10" s="30"/>
    </row>
    <row r="11" spans="1:43" ht="12.75">
      <c r="A11" s="25">
        <f t="shared" si="0"/>
        <v>3</v>
      </c>
      <c r="B11" s="105" t="s">
        <v>62</v>
      </c>
      <c r="C11" s="105">
        <v>55</v>
      </c>
      <c r="D11" s="25"/>
      <c r="E11" s="26">
        <f>I36+K36+M36+P36+X36+AA36+AC36+AE36+AG36+U36</f>
        <v>2.59</v>
      </c>
      <c r="F11" s="26" t="e">
        <f>#REF!-G11</f>
        <v>#REF!</v>
      </c>
      <c r="G11" s="26"/>
      <c r="H11" s="27"/>
      <c r="I11" s="26"/>
      <c r="J11" s="27"/>
      <c r="K11" s="26"/>
      <c r="L11" s="27"/>
      <c r="M11" s="27"/>
      <c r="N11" s="27"/>
      <c r="O11" s="27"/>
      <c r="P11" s="26"/>
      <c r="Q11" s="25"/>
      <c r="R11" s="25"/>
      <c r="S11" s="25"/>
      <c r="T11" s="25"/>
      <c r="U11" s="25"/>
      <c r="V11" s="25">
        <v>5</v>
      </c>
      <c r="W11" s="25"/>
      <c r="X11" s="26"/>
      <c r="Y11" s="25"/>
      <c r="Z11" s="95" t="s">
        <v>55</v>
      </c>
      <c r="AA11" s="94">
        <v>3.304</v>
      </c>
      <c r="AB11" s="27"/>
      <c r="AC11" s="26"/>
      <c r="AD11" s="27"/>
      <c r="AE11" s="26"/>
      <c r="AF11" s="27"/>
      <c r="AG11" s="29"/>
      <c r="AH11" s="29"/>
      <c r="AI11" s="32"/>
      <c r="AJ11" s="32">
        <v>4</v>
      </c>
      <c r="AK11" s="28"/>
      <c r="AL11" s="30"/>
      <c r="AM11" s="30"/>
      <c r="AN11" s="30"/>
      <c r="AO11" s="64"/>
      <c r="AP11" s="30"/>
      <c r="AQ11" s="30"/>
    </row>
    <row r="12" spans="1:43" ht="12.75">
      <c r="A12" s="25">
        <f t="shared" si="0"/>
        <v>4</v>
      </c>
      <c r="B12" s="105" t="s">
        <v>63</v>
      </c>
      <c r="C12" s="105">
        <v>121</v>
      </c>
      <c r="D12" s="25"/>
      <c r="E12" s="26">
        <f>I37+K37+M37+P37+X37+AA37+AC37+AE37+AG37+U37</f>
        <v>50.062</v>
      </c>
      <c r="F12" s="26" t="e">
        <f>#REF!-G12</f>
        <v>#REF!</v>
      </c>
      <c r="G12" s="26"/>
      <c r="H12" s="27"/>
      <c r="I12" s="26"/>
      <c r="J12" s="27"/>
      <c r="K12" s="26"/>
      <c r="L12" s="27"/>
      <c r="M12" s="27"/>
      <c r="N12" s="27"/>
      <c r="O12" s="27"/>
      <c r="P12" s="26"/>
      <c r="Q12" s="25"/>
      <c r="R12" s="25"/>
      <c r="S12" s="25">
        <v>2</v>
      </c>
      <c r="T12" s="25"/>
      <c r="U12" s="25"/>
      <c r="V12" s="25">
        <v>10</v>
      </c>
      <c r="W12" s="25"/>
      <c r="X12" s="26"/>
      <c r="Y12" s="25"/>
      <c r="Z12" s="27"/>
      <c r="AA12" s="26"/>
      <c r="AB12" s="27"/>
      <c r="AC12" s="26"/>
      <c r="AD12" s="27"/>
      <c r="AE12" s="26"/>
      <c r="AF12" s="27"/>
      <c r="AG12" s="29"/>
      <c r="AH12" s="31"/>
      <c r="AI12" s="32"/>
      <c r="AJ12" s="32">
        <v>1</v>
      </c>
      <c r="AK12" s="28"/>
      <c r="AL12" s="30"/>
      <c r="AM12" s="30"/>
      <c r="AN12" s="30"/>
      <c r="AO12" s="64"/>
      <c r="AP12" s="30"/>
      <c r="AQ12" s="30"/>
    </row>
    <row r="13" spans="1:43" ht="12.75">
      <c r="A13" s="25">
        <v>5</v>
      </c>
      <c r="B13" s="105" t="s">
        <v>64</v>
      </c>
      <c r="C13" s="105">
        <v>17</v>
      </c>
      <c r="D13" s="25"/>
      <c r="E13" s="26">
        <v>58.3</v>
      </c>
      <c r="F13" s="26">
        <f>E39-G13</f>
        <v>0</v>
      </c>
      <c r="G13" s="26"/>
      <c r="H13" s="27"/>
      <c r="I13" s="26"/>
      <c r="J13" s="27"/>
      <c r="K13" s="26"/>
      <c r="L13" s="27"/>
      <c r="M13" s="27"/>
      <c r="N13" s="27"/>
      <c r="O13" s="27"/>
      <c r="P13" s="26"/>
      <c r="Q13" s="26"/>
      <c r="R13" s="25"/>
      <c r="S13" s="25">
        <v>12</v>
      </c>
      <c r="T13" s="25"/>
      <c r="U13" s="25"/>
      <c r="V13" s="25"/>
      <c r="W13" s="25"/>
      <c r="X13" s="26"/>
      <c r="Y13" s="25"/>
      <c r="Z13" s="27"/>
      <c r="AA13" s="26"/>
      <c r="AB13" s="27"/>
      <c r="AC13" s="26"/>
      <c r="AD13" s="27"/>
      <c r="AE13" s="26"/>
      <c r="AF13" s="27"/>
      <c r="AG13" s="29"/>
      <c r="AH13" s="29"/>
      <c r="AI13" s="32"/>
      <c r="AJ13" s="32">
        <v>1</v>
      </c>
      <c r="AK13" s="28"/>
      <c r="AL13" s="30"/>
      <c r="AM13" s="30">
        <v>1</v>
      </c>
      <c r="AN13" s="30"/>
      <c r="AO13" s="64"/>
      <c r="AP13" s="30"/>
      <c r="AQ13" s="30"/>
    </row>
    <row r="14" spans="1:43" ht="12.75">
      <c r="A14" s="25">
        <f t="shared" si="0"/>
        <v>6</v>
      </c>
      <c r="B14" s="105" t="s">
        <v>33</v>
      </c>
      <c r="C14" s="105">
        <v>64</v>
      </c>
      <c r="D14" s="25"/>
      <c r="E14" s="26">
        <v>10.3</v>
      </c>
      <c r="F14" s="26">
        <f>E40-G14</f>
        <v>29.5</v>
      </c>
      <c r="G14" s="26"/>
      <c r="H14" s="27"/>
      <c r="I14" s="26">
        <f>H14*525</f>
        <v>0</v>
      </c>
      <c r="J14" s="27">
        <v>0.059</v>
      </c>
      <c r="K14" s="26">
        <f aca="true" t="shared" si="1" ref="K14:K22">J14*500</f>
        <v>29.5</v>
      </c>
      <c r="L14" s="27"/>
      <c r="M14" s="27"/>
      <c r="N14" s="27"/>
      <c r="O14" s="27"/>
      <c r="P14" s="26"/>
      <c r="Q14" s="26"/>
      <c r="R14" s="25"/>
      <c r="S14" s="25"/>
      <c r="T14" s="25"/>
      <c r="U14" s="25"/>
      <c r="V14" s="25">
        <v>18</v>
      </c>
      <c r="W14" s="25"/>
      <c r="X14" s="26"/>
      <c r="Y14" s="25"/>
      <c r="Z14" s="27"/>
      <c r="AA14" s="26"/>
      <c r="AB14" s="27"/>
      <c r="AC14" s="26"/>
      <c r="AD14" s="27"/>
      <c r="AE14" s="26"/>
      <c r="AF14" s="27"/>
      <c r="AG14" s="29"/>
      <c r="AH14" s="29"/>
      <c r="AI14" s="32"/>
      <c r="AJ14" s="32">
        <v>3</v>
      </c>
      <c r="AK14" s="28"/>
      <c r="AL14" s="30"/>
      <c r="AM14" s="30">
        <v>1</v>
      </c>
      <c r="AN14" s="30"/>
      <c r="AO14" s="64"/>
      <c r="AP14" s="30"/>
      <c r="AQ14" s="30"/>
    </row>
    <row r="15" spans="1:43" ht="12.75">
      <c r="A15" s="25">
        <f t="shared" si="0"/>
        <v>7</v>
      </c>
      <c r="B15" s="105" t="s">
        <v>33</v>
      </c>
      <c r="C15" s="105">
        <v>78</v>
      </c>
      <c r="D15" s="25"/>
      <c r="E15" s="26">
        <v>11.6</v>
      </c>
      <c r="F15" s="26" t="e">
        <f>#REF!-G15</f>
        <v>#REF!</v>
      </c>
      <c r="G15" s="26"/>
      <c r="H15" s="27"/>
      <c r="I15" s="26"/>
      <c r="J15" s="27">
        <v>0.03</v>
      </c>
      <c r="K15" s="26">
        <f t="shared" si="1"/>
        <v>15</v>
      </c>
      <c r="L15" s="27"/>
      <c r="M15" s="27"/>
      <c r="N15" s="27"/>
      <c r="O15" s="27"/>
      <c r="P15" s="26"/>
      <c r="Q15" s="26"/>
      <c r="R15" s="25"/>
      <c r="S15" s="25"/>
      <c r="T15" s="25"/>
      <c r="U15" s="25"/>
      <c r="V15" s="25">
        <v>24</v>
      </c>
      <c r="W15" s="25"/>
      <c r="X15" s="26"/>
      <c r="Y15" s="25"/>
      <c r="Z15" s="27"/>
      <c r="AA15" s="26"/>
      <c r="AB15" s="27"/>
      <c r="AC15" s="26"/>
      <c r="AD15" s="27"/>
      <c r="AE15" s="26"/>
      <c r="AF15" s="27"/>
      <c r="AG15" s="29"/>
      <c r="AH15" s="29"/>
      <c r="AI15" s="32"/>
      <c r="AJ15" s="32">
        <v>6</v>
      </c>
      <c r="AK15" s="28"/>
      <c r="AL15" s="30"/>
      <c r="AM15" s="30">
        <v>1</v>
      </c>
      <c r="AN15" s="30"/>
      <c r="AO15" s="64"/>
      <c r="AP15" s="30"/>
      <c r="AQ15" s="30"/>
    </row>
    <row r="16" spans="1:43" ht="12.75">
      <c r="A16" s="25">
        <f t="shared" si="0"/>
        <v>8</v>
      </c>
      <c r="B16" s="105" t="s">
        <v>33</v>
      </c>
      <c r="C16" s="105">
        <v>80</v>
      </c>
      <c r="D16" s="25"/>
      <c r="E16" s="26">
        <v>28.3</v>
      </c>
      <c r="F16" s="26" t="e">
        <f>#REF!-G16</f>
        <v>#REF!</v>
      </c>
      <c r="G16" s="26"/>
      <c r="H16" s="27"/>
      <c r="I16" s="26"/>
      <c r="J16" s="27">
        <v>0.057</v>
      </c>
      <c r="K16" s="26">
        <f t="shared" si="1"/>
        <v>28.5</v>
      </c>
      <c r="L16" s="27"/>
      <c r="M16" s="27"/>
      <c r="N16" s="27"/>
      <c r="O16" s="27"/>
      <c r="P16" s="26"/>
      <c r="Q16" s="26"/>
      <c r="R16" s="25"/>
      <c r="S16" s="25">
        <v>8</v>
      </c>
      <c r="T16" s="25"/>
      <c r="U16" s="25"/>
      <c r="V16" s="25">
        <v>6</v>
      </c>
      <c r="W16" s="25"/>
      <c r="X16" s="26"/>
      <c r="Y16" s="25"/>
      <c r="Z16" s="27"/>
      <c r="AA16" s="26"/>
      <c r="AB16" s="27"/>
      <c r="AC16" s="26"/>
      <c r="AD16" s="27"/>
      <c r="AE16" s="26"/>
      <c r="AF16" s="27"/>
      <c r="AG16" s="29"/>
      <c r="AH16" s="29"/>
      <c r="AI16" s="32">
        <v>2</v>
      </c>
      <c r="AJ16" s="32">
        <v>2</v>
      </c>
      <c r="AK16" s="28"/>
      <c r="AL16" s="30"/>
      <c r="AM16" s="30">
        <v>1</v>
      </c>
      <c r="AN16" s="30"/>
      <c r="AO16" s="64"/>
      <c r="AP16" s="30"/>
      <c r="AQ16" s="30"/>
    </row>
    <row r="17" spans="1:43" ht="12.75">
      <c r="A17" s="25">
        <f t="shared" si="0"/>
        <v>9</v>
      </c>
      <c r="B17" s="105" t="s">
        <v>33</v>
      </c>
      <c r="C17" s="105">
        <v>81</v>
      </c>
      <c r="D17" s="25"/>
      <c r="E17" s="26">
        <v>22.3</v>
      </c>
      <c r="F17" s="26">
        <f>E41-G17</f>
        <v>4.868</v>
      </c>
      <c r="G17" s="26"/>
      <c r="H17" s="27"/>
      <c r="I17" s="26"/>
      <c r="J17" s="27"/>
      <c r="K17" s="26"/>
      <c r="L17" s="27"/>
      <c r="M17" s="27"/>
      <c r="N17" s="27"/>
      <c r="O17" s="27"/>
      <c r="P17" s="26"/>
      <c r="Q17" s="26"/>
      <c r="R17" s="25"/>
      <c r="S17" s="25">
        <v>1</v>
      </c>
      <c r="T17" s="25"/>
      <c r="U17" s="25"/>
      <c r="V17" s="25"/>
      <c r="W17" s="25"/>
      <c r="X17" s="26"/>
      <c r="Y17" s="25"/>
      <c r="Z17" s="95" t="s">
        <v>56</v>
      </c>
      <c r="AA17" s="94">
        <v>4.868</v>
      </c>
      <c r="AB17" s="27"/>
      <c r="AC17" s="26"/>
      <c r="AD17" s="27"/>
      <c r="AE17" s="26"/>
      <c r="AF17" s="27"/>
      <c r="AG17" s="26"/>
      <c r="AH17" s="29"/>
      <c r="AI17" s="32">
        <v>2</v>
      </c>
      <c r="AJ17" s="32">
        <v>2</v>
      </c>
      <c r="AK17" s="28"/>
      <c r="AL17" s="30"/>
      <c r="AM17" s="30"/>
      <c r="AN17" s="30"/>
      <c r="AO17" s="64"/>
      <c r="AP17" s="30"/>
      <c r="AQ17" s="30"/>
    </row>
    <row r="18" spans="1:43" ht="12.75">
      <c r="A18" s="25">
        <f t="shared" si="0"/>
        <v>10</v>
      </c>
      <c r="B18" s="105" t="s">
        <v>33</v>
      </c>
      <c r="C18" s="105">
        <v>90</v>
      </c>
      <c r="D18" s="25" t="s">
        <v>35</v>
      </c>
      <c r="E18" s="26">
        <v>0.3</v>
      </c>
      <c r="F18" s="26" t="e">
        <f>#REF!-G18</f>
        <v>#REF!</v>
      </c>
      <c r="G18" s="26"/>
      <c r="H18" s="27"/>
      <c r="I18" s="26">
        <f>H18*525</f>
        <v>0</v>
      </c>
      <c r="J18" s="27">
        <v>0.12</v>
      </c>
      <c r="K18" s="26">
        <f t="shared" si="1"/>
        <v>60</v>
      </c>
      <c r="L18" s="27"/>
      <c r="M18" s="27"/>
      <c r="N18" s="27"/>
      <c r="O18" s="27"/>
      <c r="P18" s="26"/>
      <c r="Q18" s="26"/>
      <c r="R18" s="25"/>
      <c r="S18" s="25">
        <v>4</v>
      </c>
      <c r="T18" s="25"/>
      <c r="U18" s="25"/>
      <c r="V18" s="25"/>
      <c r="W18" s="25"/>
      <c r="X18" s="26"/>
      <c r="Y18" s="25"/>
      <c r="Z18" s="95" t="s">
        <v>56</v>
      </c>
      <c r="AA18" s="94">
        <v>1.756</v>
      </c>
      <c r="AB18" s="27"/>
      <c r="AC18" s="26"/>
      <c r="AD18" s="27"/>
      <c r="AE18" s="26"/>
      <c r="AF18" s="27"/>
      <c r="AG18" s="29"/>
      <c r="AH18" s="29"/>
      <c r="AI18" s="32"/>
      <c r="AJ18" s="32">
        <v>4</v>
      </c>
      <c r="AK18" s="28"/>
      <c r="AL18" s="30"/>
      <c r="AM18" s="30">
        <v>1</v>
      </c>
      <c r="AN18" s="30"/>
      <c r="AO18" s="64"/>
      <c r="AP18" s="30"/>
      <c r="AQ18" s="30"/>
    </row>
    <row r="19" spans="1:43" ht="12.75">
      <c r="A19" s="25">
        <f t="shared" si="0"/>
        <v>11</v>
      </c>
      <c r="B19" s="105" t="s">
        <v>33</v>
      </c>
      <c r="C19" s="105">
        <v>92</v>
      </c>
      <c r="D19" s="25"/>
      <c r="E19" s="26">
        <v>0</v>
      </c>
      <c r="F19" s="26">
        <f>E19-G19</f>
        <v>0</v>
      </c>
      <c r="G19" s="26"/>
      <c r="H19" s="27">
        <v>0.05</v>
      </c>
      <c r="I19" s="26">
        <f>H19*525</f>
        <v>26.25</v>
      </c>
      <c r="J19" s="27">
        <v>0.017</v>
      </c>
      <c r="K19" s="26">
        <f t="shared" si="1"/>
        <v>8.5</v>
      </c>
      <c r="L19" s="27"/>
      <c r="M19" s="27"/>
      <c r="N19" s="27"/>
      <c r="O19" s="27"/>
      <c r="P19" s="26"/>
      <c r="Q19" s="26"/>
      <c r="R19" s="25"/>
      <c r="S19" s="25">
        <v>4</v>
      </c>
      <c r="T19" s="25"/>
      <c r="U19" s="25"/>
      <c r="V19" s="25"/>
      <c r="W19" s="25"/>
      <c r="X19" s="26"/>
      <c r="Y19" s="25"/>
      <c r="Z19" s="95" t="s">
        <v>56</v>
      </c>
      <c r="AA19" s="94">
        <v>1.756</v>
      </c>
      <c r="AB19" s="27">
        <v>0.012</v>
      </c>
      <c r="AC19" s="26">
        <f>AB19*935</f>
        <v>11.22</v>
      </c>
      <c r="AD19" s="27"/>
      <c r="AE19" s="26"/>
      <c r="AF19" s="27"/>
      <c r="AG19" s="26"/>
      <c r="AH19" s="29"/>
      <c r="AI19" s="32">
        <v>1</v>
      </c>
      <c r="AJ19" s="32">
        <v>4</v>
      </c>
      <c r="AK19" s="28"/>
      <c r="AL19" s="30"/>
      <c r="AM19" s="30"/>
      <c r="AN19" s="30"/>
      <c r="AO19" s="64"/>
      <c r="AP19" s="30"/>
      <c r="AQ19" s="30"/>
    </row>
    <row r="20" spans="1:43" ht="12.75">
      <c r="A20" s="25">
        <f t="shared" si="0"/>
        <v>12</v>
      </c>
      <c r="B20" s="105" t="s">
        <v>33</v>
      </c>
      <c r="C20" s="105">
        <v>94</v>
      </c>
      <c r="D20" s="25"/>
      <c r="E20" s="26">
        <v>0.5</v>
      </c>
      <c r="F20" s="26">
        <f>E20-G20</f>
        <v>0.5</v>
      </c>
      <c r="G20" s="26"/>
      <c r="H20" s="27"/>
      <c r="I20" s="26"/>
      <c r="J20" s="27">
        <v>0.053</v>
      </c>
      <c r="K20" s="26">
        <f t="shared" si="1"/>
        <v>26.5</v>
      </c>
      <c r="L20" s="27"/>
      <c r="M20" s="27"/>
      <c r="N20" s="27"/>
      <c r="O20" s="27"/>
      <c r="P20" s="26"/>
      <c r="Q20" s="26"/>
      <c r="R20" s="25"/>
      <c r="S20" s="25"/>
      <c r="T20" s="25"/>
      <c r="U20" s="25"/>
      <c r="V20" s="25"/>
      <c r="W20" s="25"/>
      <c r="X20" s="26"/>
      <c r="Y20" s="25"/>
      <c r="Z20" s="95" t="s">
        <v>56</v>
      </c>
      <c r="AA20" s="94">
        <v>4.918</v>
      </c>
      <c r="AB20" s="27"/>
      <c r="AC20" s="26"/>
      <c r="AD20" s="27"/>
      <c r="AE20" s="26"/>
      <c r="AF20" s="27"/>
      <c r="AG20" s="29"/>
      <c r="AH20" s="29"/>
      <c r="AI20" s="32">
        <v>1</v>
      </c>
      <c r="AJ20" s="32">
        <v>2</v>
      </c>
      <c r="AK20" s="28"/>
      <c r="AL20" s="30"/>
      <c r="AM20" s="30">
        <v>1</v>
      </c>
      <c r="AN20" s="30"/>
      <c r="AO20" s="64"/>
      <c r="AP20" s="30"/>
      <c r="AQ20" s="30"/>
    </row>
    <row r="21" spans="1:43" ht="12.75">
      <c r="A21" s="25">
        <f t="shared" si="0"/>
        <v>13</v>
      </c>
      <c r="B21" s="105" t="s">
        <v>33</v>
      </c>
      <c r="C21" s="105">
        <v>95</v>
      </c>
      <c r="D21" s="25" t="s">
        <v>54</v>
      </c>
      <c r="E21" s="26">
        <v>10.3</v>
      </c>
      <c r="F21" s="26">
        <f>E21-G21</f>
        <v>10.3</v>
      </c>
      <c r="G21" s="26"/>
      <c r="H21" s="27"/>
      <c r="I21" s="26"/>
      <c r="J21" s="27">
        <v>0.03</v>
      </c>
      <c r="K21" s="26">
        <f t="shared" si="1"/>
        <v>15</v>
      </c>
      <c r="L21" s="27"/>
      <c r="M21" s="27"/>
      <c r="N21" s="27"/>
      <c r="O21" s="27">
        <v>0.04</v>
      </c>
      <c r="P21" s="26">
        <f>O21*1100</f>
        <v>44</v>
      </c>
      <c r="Q21" s="26"/>
      <c r="R21" s="25"/>
      <c r="S21" s="25">
        <v>5</v>
      </c>
      <c r="T21" s="25"/>
      <c r="U21" s="25"/>
      <c r="V21" s="25"/>
      <c r="W21" s="25"/>
      <c r="X21" s="26"/>
      <c r="Y21" s="25"/>
      <c r="Z21" s="95" t="s">
        <v>56</v>
      </c>
      <c r="AA21" s="94">
        <v>8.492</v>
      </c>
      <c r="AB21" s="27"/>
      <c r="AC21" s="26"/>
      <c r="AD21" s="27"/>
      <c r="AE21" s="26"/>
      <c r="AF21" s="27"/>
      <c r="AG21" s="26"/>
      <c r="AH21" s="29"/>
      <c r="AI21" s="32">
        <v>2</v>
      </c>
      <c r="AJ21" s="32">
        <v>2</v>
      </c>
      <c r="AK21" s="28"/>
      <c r="AL21" s="30"/>
      <c r="AM21" s="30">
        <v>1</v>
      </c>
      <c r="AN21" s="30"/>
      <c r="AO21" s="64"/>
      <c r="AP21" s="30"/>
      <c r="AQ21" s="30"/>
    </row>
    <row r="22" spans="1:43" ht="12.75">
      <c r="A22" s="25">
        <f t="shared" si="0"/>
        <v>14</v>
      </c>
      <c r="B22" s="105" t="s">
        <v>33</v>
      </c>
      <c r="C22" s="105">
        <v>96</v>
      </c>
      <c r="D22" s="25"/>
      <c r="E22" s="26">
        <v>74.3</v>
      </c>
      <c r="F22" s="26">
        <f>E22-G22</f>
        <v>74.3</v>
      </c>
      <c r="G22" s="26"/>
      <c r="H22" s="27"/>
      <c r="I22" s="26"/>
      <c r="J22" s="27">
        <v>0.03</v>
      </c>
      <c r="K22" s="26">
        <f t="shared" si="1"/>
        <v>15</v>
      </c>
      <c r="L22" s="27"/>
      <c r="M22" s="27"/>
      <c r="N22" s="27"/>
      <c r="O22" s="27"/>
      <c r="P22" s="26"/>
      <c r="Q22" s="26"/>
      <c r="R22" s="25"/>
      <c r="S22" s="25">
        <v>6</v>
      </c>
      <c r="T22" s="25"/>
      <c r="U22" s="25"/>
      <c r="V22" s="25"/>
      <c r="W22" s="25"/>
      <c r="X22" s="26"/>
      <c r="Y22" s="25"/>
      <c r="Z22" s="95" t="s">
        <v>56</v>
      </c>
      <c r="AA22" s="94">
        <v>1.756</v>
      </c>
      <c r="AB22" s="27"/>
      <c r="AC22" s="26"/>
      <c r="AD22" s="27"/>
      <c r="AE22" s="26"/>
      <c r="AF22" s="27"/>
      <c r="AG22" s="26"/>
      <c r="AH22" s="29"/>
      <c r="AI22" s="32">
        <v>1</v>
      </c>
      <c r="AJ22" s="32">
        <v>2</v>
      </c>
      <c r="AK22" s="28"/>
      <c r="AL22" s="30"/>
      <c r="AM22" s="30">
        <v>1</v>
      </c>
      <c r="AN22" s="30"/>
      <c r="AO22" s="64"/>
      <c r="AP22" s="30"/>
      <c r="AQ22" s="30"/>
    </row>
    <row r="23" spans="1:43" ht="12.75">
      <c r="A23" s="25">
        <v>16</v>
      </c>
      <c r="B23" s="105" t="s">
        <v>65</v>
      </c>
      <c r="C23" s="105">
        <v>15</v>
      </c>
      <c r="D23" s="105" t="s">
        <v>54</v>
      </c>
      <c r="E23" s="26">
        <v>47</v>
      </c>
      <c r="F23" s="26" t="e">
        <f>#REF!-G23</f>
        <v>#REF!</v>
      </c>
      <c r="G23" s="26"/>
      <c r="H23" s="27"/>
      <c r="I23" s="26"/>
      <c r="J23" s="27"/>
      <c r="K23" s="26"/>
      <c r="L23" s="27"/>
      <c r="M23" s="27"/>
      <c r="N23" s="27"/>
      <c r="O23" s="27"/>
      <c r="P23" s="26"/>
      <c r="Q23" s="26"/>
      <c r="R23" s="25"/>
      <c r="S23" s="25">
        <v>6</v>
      </c>
      <c r="T23" s="25"/>
      <c r="U23" s="25"/>
      <c r="V23" s="25"/>
      <c r="W23" s="25"/>
      <c r="X23" s="26"/>
      <c r="Y23" s="25"/>
      <c r="Z23" s="27"/>
      <c r="AA23" s="26"/>
      <c r="AB23" s="27"/>
      <c r="AC23" s="26"/>
      <c r="AD23" s="27"/>
      <c r="AE23" s="26"/>
      <c r="AF23" s="27"/>
      <c r="AG23" s="29"/>
      <c r="AH23" s="29"/>
      <c r="AI23" s="32">
        <v>1</v>
      </c>
      <c r="AJ23" s="32">
        <v>1</v>
      </c>
      <c r="AK23" s="28"/>
      <c r="AL23" s="30"/>
      <c r="AM23" s="30">
        <v>1</v>
      </c>
      <c r="AN23" s="30"/>
      <c r="AO23" s="64"/>
      <c r="AP23" s="30"/>
      <c r="AQ23" s="30"/>
    </row>
    <row r="24" spans="1:43" ht="12.75">
      <c r="A24" s="25">
        <v>17</v>
      </c>
      <c r="B24" s="105" t="s">
        <v>65</v>
      </c>
      <c r="C24" s="105">
        <v>49</v>
      </c>
      <c r="D24" s="105"/>
      <c r="E24" s="26">
        <f>U32+W32+Y32+AB32+AJ32+AM32+AO32+AQ32+AS32+AG32</f>
        <v>4</v>
      </c>
      <c r="F24" s="26" t="e">
        <f>#REF!-G24</f>
        <v>#REF!</v>
      </c>
      <c r="G24" s="26"/>
      <c r="H24" s="27"/>
      <c r="I24" s="26"/>
      <c r="J24" s="27"/>
      <c r="K24" s="26"/>
      <c r="L24" s="27"/>
      <c r="M24" s="27"/>
      <c r="N24" s="27"/>
      <c r="O24" s="27"/>
      <c r="P24" s="26"/>
      <c r="Q24" s="26"/>
      <c r="R24" s="25"/>
      <c r="S24" s="25">
        <v>4</v>
      </c>
      <c r="T24" s="25"/>
      <c r="U24" s="25"/>
      <c r="V24" s="25">
        <v>12</v>
      </c>
      <c r="W24" s="25"/>
      <c r="X24" s="26"/>
      <c r="Y24" s="25"/>
      <c r="Z24" s="95" t="s">
        <v>56</v>
      </c>
      <c r="AA24" s="94">
        <v>6.367</v>
      </c>
      <c r="AB24" s="27"/>
      <c r="AC24" s="26"/>
      <c r="AD24" s="27"/>
      <c r="AE24" s="26"/>
      <c r="AF24" s="27"/>
      <c r="AG24" s="29"/>
      <c r="AH24" s="29"/>
      <c r="AI24" s="32">
        <v>1</v>
      </c>
      <c r="AJ24" s="32">
        <v>1</v>
      </c>
      <c r="AK24" s="28"/>
      <c r="AL24" s="30"/>
      <c r="AM24" s="30">
        <v>1</v>
      </c>
      <c r="AN24" s="30"/>
      <c r="AO24" s="64"/>
      <c r="AP24" s="30"/>
      <c r="AQ24" s="30"/>
    </row>
    <row r="25" spans="1:43" ht="12.75">
      <c r="A25" s="25">
        <f t="shared" si="0"/>
        <v>18</v>
      </c>
      <c r="B25" s="105" t="s">
        <v>65</v>
      </c>
      <c r="C25" s="105">
        <v>51</v>
      </c>
      <c r="D25" s="105"/>
      <c r="E25" s="26">
        <f>U33+W33+Y33+AB33+AJ33+AM33+AO33+AQ33+AS33+AG33</f>
        <v>47.8</v>
      </c>
      <c r="F25" s="26" t="e">
        <f>#REF!-G25</f>
        <v>#REF!</v>
      </c>
      <c r="G25" s="26"/>
      <c r="H25" s="27"/>
      <c r="I25" s="26"/>
      <c r="J25" s="27"/>
      <c r="K25" s="26"/>
      <c r="L25" s="27"/>
      <c r="M25" s="27"/>
      <c r="N25" s="27"/>
      <c r="O25" s="27"/>
      <c r="P25" s="26"/>
      <c r="Q25" s="26">
        <f>I44+K44+M44+P44+X44+AA44+AC44+AE44+AG44+U44</f>
        <v>0</v>
      </c>
      <c r="R25" s="25"/>
      <c r="S25" s="25">
        <v>4</v>
      </c>
      <c r="T25" s="25"/>
      <c r="U25" s="25"/>
      <c r="V25" s="25">
        <v>10</v>
      </c>
      <c r="W25" s="25"/>
      <c r="X25" s="26"/>
      <c r="Y25" s="25"/>
      <c r="Z25" s="95" t="s">
        <v>56</v>
      </c>
      <c r="AA25" s="94">
        <v>2.49</v>
      </c>
      <c r="AB25" s="27"/>
      <c r="AC25" s="26"/>
      <c r="AD25" s="27"/>
      <c r="AE25" s="26"/>
      <c r="AF25" s="27"/>
      <c r="AG25" s="29"/>
      <c r="AH25" s="29"/>
      <c r="AI25" s="32">
        <v>1</v>
      </c>
      <c r="AJ25" s="32">
        <v>1</v>
      </c>
      <c r="AK25" s="28"/>
      <c r="AL25" s="30"/>
      <c r="AM25" s="30"/>
      <c r="AN25" s="30"/>
      <c r="AO25" s="64"/>
      <c r="AP25" s="30"/>
      <c r="AQ25" s="30"/>
    </row>
    <row r="26" spans="1:43" ht="12.75">
      <c r="A26" s="25">
        <f t="shared" si="0"/>
        <v>19</v>
      </c>
      <c r="B26" s="105" t="s">
        <v>65</v>
      </c>
      <c r="C26" s="105">
        <v>53</v>
      </c>
      <c r="D26" s="105"/>
      <c r="E26" s="26">
        <f>U34+W34+Y34+AB34+AJ34+AM34+AO34+AQ34+AS34+AG34</f>
        <v>3</v>
      </c>
      <c r="F26" s="26" t="e">
        <f>#REF!-G26</f>
        <v>#REF!</v>
      </c>
      <c r="G26" s="26"/>
      <c r="H26" s="27">
        <v>0.23</v>
      </c>
      <c r="I26" s="26">
        <f>H26*525</f>
        <v>120.75</v>
      </c>
      <c r="J26" s="27">
        <v>0.106</v>
      </c>
      <c r="K26" s="26">
        <f>J26*500</f>
        <v>53</v>
      </c>
      <c r="L26" s="27"/>
      <c r="M26" s="27"/>
      <c r="N26" s="27"/>
      <c r="O26" s="27"/>
      <c r="P26" s="26"/>
      <c r="Q26" s="26">
        <f>I45+K45+M45+P45+X45+AA45+AC45+AE45+AG45+U45</f>
        <v>14</v>
      </c>
      <c r="R26" s="25"/>
      <c r="S26" s="25">
        <v>8</v>
      </c>
      <c r="T26" s="25"/>
      <c r="U26" s="25"/>
      <c r="V26" s="25">
        <v>68</v>
      </c>
      <c r="W26" s="25"/>
      <c r="X26" s="26"/>
      <c r="Y26" s="25"/>
      <c r="Z26" s="27"/>
      <c r="AA26" s="26"/>
      <c r="AB26" s="27"/>
      <c r="AC26" s="26"/>
      <c r="AD26" s="27"/>
      <c r="AE26" s="26"/>
      <c r="AF26" s="27"/>
      <c r="AG26" s="29"/>
      <c r="AH26" s="29"/>
      <c r="AI26" s="32"/>
      <c r="AJ26" s="32">
        <v>8</v>
      </c>
      <c r="AK26" s="28"/>
      <c r="AL26" s="30"/>
      <c r="AM26" s="30">
        <v>1</v>
      </c>
      <c r="AN26" s="30"/>
      <c r="AO26" s="64"/>
      <c r="AP26" s="30"/>
      <c r="AQ26" s="30"/>
    </row>
    <row r="27" spans="1:43" ht="12.75">
      <c r="A27" s="25">
        <f t="shared" si="0"/>
        <v>20</v>
      </c>
      <c r="B27" s="105" t="s">
        <v>65</v>
      </c>
      <c r="C27" s="105">
        <v>55</v>
      </c>
      <c r="D27" s="105"/>
      <c r="E27" s="26">
        <f>U35+W35+Y35+AB35+AJ35+AM35+AO35+AQ35+AS35+AG35</f>
        <v>5</v>
      </c>
      <c r="F27" s="26" t="e">
        <f>#REF!-G27</f>
        <v>#REF!</v>
      </c>
      <c r="G27" s="26"/>
      <c r="H27" s="27">
        <v>0.13</v>
      </c>
      <c r="I27" s="26">
        <f>H27*525</f>
        <v>68.25</v>
      </c>
      <c r="J27" s="27">
        <v>0.28</v>
      </c>
      <c r="K27" s="26">
        <f>J27*500</f>
        <v>140</v>
      </c>
      <c r="L27" s="27">
        <v>0.078</v>
      </c>
      <c r="M27" s="27">
        <f>L27*1000</f>
        <v>78</v>
      </c>
      <c r="N27" s="27"/>
      <c r="O27" s="27"/>
      <c r="P27" s="26"/>
      <c r="Q27" s="25"/>
      <c r="R27" s="25"/>
      <c r="S27" s="25">
        <v>10</v>
      </c>
      <c r="T27" s="25"/>
      <c r="U27" s="25"/>
      <c r="V27" s="25">
        <v>53</v>
      </c>
      <c r="W27" s="25"/>
      <c r="X27" s="26"/>
      <c r="Y27" s="25"/>
      <c r="Z27" s="27"/>
      <c r="AA27" s="26"/>
      <c r="AB27" s="27"/>
      <c r="AC27" s="26"/>
      <c r="AD27" s="27"/>
      <c r="AE27" s="26"/>
      <c r="AF27" s="27"/>
      <c r="AG27" s="29"/>
      <c r="AH27" s="29"/>
      <c r="AI27" s="32"/>
      <c r="AJ27" s="32">
        <v>9</v>
      </c>
      <c r="AK27" s="28"/>
      <c r="AL27" s="30"/>
      <c r="AM27" s="30">
        <v>1</v>
      </c>
      <c r="AN27" s="30"/>
      <c r="AO27" s="64"/>
      <c r="AP27" s="30"/>
      <c r="AQ27" s="30"/>
    </row>
    <row r="28" spans="1:43" ht="12.75">
      <c r="A28" s="25">
        <f t="shared" si="0"/>
        <v>21</v>
      </c>
      <c r="B28" s="105" t="s">
        <v>65</v>
      </c>
      <c r="C28" s="105">
        <v>57</v>
      </c>
      <c r="D28" s="105"/>
      <c r="E28" s="26">
        <f>U36+W36+Y36+AB36+AJ36+AM36+AO36+AQ36+AS36+AG36</f>
        <v>2</v>
      </c>
      <c r="F28" s="26" t="e">
        <f>#REF!-G28</f>
        <v>#REF!</v>
      </c>
      <c r="G28" s="26"/>
      <c r="H28" s="27"/>
      <c r="I28" s="26">
        <f>H28*525</f>
        <v>0</v>
      </c>
      <c r="J28" s="27">
        <v>0.069</v>
      </c>
      <c r="K28" s="26">
        <f>J28*500</f>
        <v>34.5</v>
      </c>
      <c r="L28" s="27"/>
      <c r="M28" s="27"/>
      <c r="N28" s="27"/>
      <c r="O28" s="27"/>
      <c r="P28" s="26"/>
      <c r="Q28" s="25"/>
      <c r="R28" s="25"/>
      <c r="S28" s="25">
        <v>4</v>
      </c>
      <c r="T28" s="25"/>
      <c r="U28" s="25"/>
      <c r="V28" s="25">
        <v>16</v>
      </c>
      <c r="W28" s="25"/>
      <c r="X28" s="26"/>
      <c r="Y28" s="25"/>
      <c r="Z28" s="95" t="s">
        <v>59</v>
      </c>
      <c r="AA28" s="94">
        <v>13.667</v>
      </c>
      <c r="AB28" s="27"/>
      <c r="AC28" s="26"/>
      <c r="AD28" s="27"/>
      <c r="AE28" s="26"/>
      <c r="AF28" s="27"/>
      <c r="AG28" s="29"/>
      <c r="AH28" s="29"/>
      <c r="AI28" s="32">
        <v>1</v>
      </c>
      <c r="AJ28" s="32">
        <v>4</v>
      </c>
      <c r="AK28" s="28"/>
      <c r="AL28" s="30"/>
      <c r="AM28" s="30">
        <v>1</v>
      </c>
      <c r="AN28" s="30"/>
      <c r="AO28" s="64"/>
      <c r="AP28" s="30"/>
      <c r="AQ28" s="30"/>
    </row>
    <row r="29" spans="1:43" ht="12.75">
      <c r="A29" s="25">
        <f t="shared" si="0"/>
        <v>22</v>
      </c>
      <c r="B29" s="105" t="s">
        <v>65</v>
      </c>
      <c r="C29" s="105">
        <v>59</v>
      </c>
      <c r="D29" s="105"/>
      <c r="E29" s="26">
        <f>U37+W37+Y37+AB37+AJ37+AM37+AO37+AQ37+AS37+AG37</f>
        <v>45.8</v>
      </c>
      <c r="F29" s="26" t="e">
        <f>#REF!-G29</f>
        <v>#REF!</v>
      </c>
      <c r="G29" s="26"/>
      <c r="H29" s="27">
        <v>0.08</v>
      </c>
      <c r="I29" s="26">
        <f>H29*525</f>
        <v>42</v>
      </c>
      <c r="J29" s="27">
        <v>0.065</v>
      </c>
      <c r="K29" s="26">
        <f>J29*500</f>
        <v>32.5</v>
      </c>
      <c r="L29" s="27"/>
      <c r="M29" s="27"/>
      <c r="N29" s="27"/>
      <c r="O29" s="27"/>
      <c r="P29" s="26"/>
      <c r="Q29" s="25"/>
      <c r="R29" s="25"/>
      <c r="S29" s="25">
        <v>10</v>
      </c>
      <c r="T29" s="25"/>
      <c r="U29" s="25"/>
      <c r="V29" s="25">
        <v>22</v>
      </c>
      <c r="W29" s="25"/>
      <c r="X29" s="26"/>
      <c r="Y29" s="25"/>
      <c r="Z29" s="95">
        <v>0.01</v>
      </c>
      <c r="AA29" s="94">
        <v>10.26</v>
      </c>
      <c r="AB29" s="27"/>
      <c r="AC29" s="26"/>
      <c r="AD29" s="27"/>
      <c r="AE29" s="26"/>
      <c r="AF29" s="27"/>
      <c r="AG29" s="29"/>
      <c r="AH29" s="29"/>
      <c r="AI29" s="32"/>
      <c r="AJ29" s="32">
        <v>8</v>
      </c>
      <c r="AK29" s="28"/>
      <c r="AL29" s="30"/>
      <c r="AM29" s="30">
        <v>1</v>
      </c>
      <c r="AN29" s="30"/>
      <c r="AO29" s="64"/>
      <c r="AP29" s="30"/>
      <c r="AQ29" s="30"/>
    </row>
    <row r="30" spans="1:43" ht="12.75">
      <c r="A30" s="25">
        <f t="shared" si="0"/>
        <v>23</v>
      </c>
      <c r="B30" s="105" t="s">
        <v>66</v>
      </c>
      <c r="C30" s="105">
        <v>117</v>
      </c>
      <c r="D30" s="105"/>
      <c r="E30" s="26">
        <f>U38+W38+Y38+AB38+AJ38+AM38+AO38+AQ38+AS38+AG38</f>
        <v>3.02</v>
      </c>
      <c r="F30" s="26" t="e">
        <f>#REF!-G30</f>
        <v>#REF!</v>
      </c>
      <c r="G30" s="26"/>
      <c r="H30" s="27"/>
      <c r="I30" s="26"/>
      <c r="J30" s="27"/>
      <c r="K30" s="26"/>
      <c r="L30" s="27"/>
      <c r="M30" s="27"/>
      <c r="N30" s="27"/>
      <c r="O30" s="27"/>
      <c r="P30" s="26"/>
      <c r="Q30" s="25"/>
      <c r="R30" s="25"/>
      <c r="S30" s="25"/>
      <c r="T30" s="25"/>
      <c r="U30" s="25"/>
      <c r="V30" s="25"/>
      <c r="W30" s="25"/>
      <c r="X30" s="26"/>
      <c r="Y30" s="25"/>
      <c r="Z30" s="27"/>
      <c r="AA30" s="26"/>
      <c r="AB30" s="27"/>
      <c r="AC30" s="26"/>
      <c r="AD30" s="27"/>
      <c r="AE30" s="26"/>
      <c r="AF30" s="27"/>
      <c r="AG30" s="29"/>
      <c r="AH30" s="29"/>
      <c r="AI30" s="32"/>
      <c r="AJ30" s="32">
        <v>10</v>
      </c>
      <c r="AK30" s="28"/>
      <c r="AL30" s="30"/>
      <c r="AM30" s="30">
        <v>1</v>
      </c>
      <c r="AN30" s="30"/>
      <c r="AO30" s="64"/>
      <c r="AP30" s="30"/>
      <c r="AQ30" s="30"/>
    </row>
    <row r="31" spans="1:43" ht="12.75">
      <c r="A31" s="25">
        <v>24</v>
      </c>
      <c r="B31" s="105" t="s">
        <v>67</v>
      </c>
      <c r="C31" s="105">
        <v>43</v>
      </c>
      <c r="D31" s="105"/>
      <c r="E31" s="26">
        <v>49.3</v>
      </c>
      <c r="F31" s="26" t="e">
        <f>#REF!-G31</f>
        <v>#REF!</v>
      </c>
      <c r="G31" s="26"/>
      <c r="H31" s="27"/>
      <c r="I31" s="26">
        <f>H31*525</f>
        <v>0</v>
      </c>
      <c r="J31" s="27">
        <v>0.021</v>
      </c>
      <c r="K31" s="26">
        <f>J31*500</f>
        <v>10.5</v>
      </c>
      <c r="L31" s="27"/>
      <c r="M31" s="27"/>
      <c r="N31" s="27"/>
      <c r="O31" s="27"/>
      <c r="P31" s="26"/>
      <c r="Q31" s="25"/>
      <c r="R31" s="25"/>
      <c r="S31" s="25">
        <v>2</v>
      </c>
      <c r="T31" s="25"/>
      <c r="U31" s="25"/>
      <c r="V31" s="25">
        <v>12</v>
      </c>
      <c r="W31" s="25"/>
      <c r="X31" s="26"/>
      <c r="Y31" s="25"/>
      <c r="Z31" s="27"/>
      <c r="AA31" s="26"/>
      <c r="AB31" s="101">
        <v>0.07</v>
      </c>
      <c r="AC31" s="102">
        <f>935*AB31</f>
        <v>65.45</v>
      </c>
      <c r="AD31" s="27"/>
      <c r="AE31" s="26"/>
      <c r="AF31" s="27"/>
      <c r="AG31" s="29"/>
      <c r="AH31" s="29"/>
      <c r="AI31" s="32"/>
      <c r="AJ31" s="32">
        <v>2</v>
      </c>
      <c r="AK31" s="28"/>
      <c r="AL31" s="30"/>
      <c r="AM31" s="30">
        <v>1</v>
      </c>
      <c r="AN31" s="30"/>
      <c r="AO31" s="64"/>
      <c r="AP31" s="30"/>
      <c r="AQ31" s="30"/>
    </row>
    <row r="32" spans="1:43" ht="12.75">
      <c r="A32" s="25">
        <v>25</v>
      </c>
      <c r="B32" s="105" t="s">
        <v>68</v>
      </c>
      <c r="C32" s="105">
        <v>167</v>
      </c>
      <c r="D32" s="105" t="s">
        <v>35</v>
      </c>
      <c r="E32" s="26">
        <v>25</v>
      </c>
      <c r="F32" s="26" t="e">
        <f>#REF!-G32</f>
        <v>#REF!</v>
      </c>
      <c r="G32" s="26"/>
      <c r="H32" s="27"/>
      <c r="I32" s="26"/>
      <c r="J32" s="27">
        <v>0.012</v>
      </c>
      <c r="K32" s="26">
        <f>J32*500</f>
        <v>6</v>
      </c>
      <c r="L32" s="27"/>
      <c r="M32" s="27"/>
      <c r="N32" s="27"/>
      <c r="O32" s="27"/>
      <c r="P32" s="26"/>
      <c r="R32" s="25"/>
      <c r="S32" s="25">
        <v>4</v>
      </c>
      <c r="T32" s="25"/>
      <c r="U32" s="25"/>
      <c r="V32" s="25"/>
      <c r="W32" s="25"/>
      <c r="X32" s="26"/>
      <c r="Y32" s="25"/>
      <c r="Z32" s="27"/>
      <c r="AA32" s="26"/>
      <c r="AB32" s="27"/>
      <c r="AC32" s="26"/>
      <c r="AD32" s="27"/>
      <c r="AE32" s="26"/>
      <c r="AF32" s="27"/>
      <c r="AG32" s="29"/>
      <c r="AH32" s="29"/>
      <c r="AI32" s="32"/>
      <c r="AJ32" s="32">
        <v>4</v>
      </c>
      <c r="AK32" s="28"/>
      <c r="AL32" s="30"/>
      <c r="AM32" s="30"/>
      <c r="AN32" s="30"/>
      <c r="AO32" s="64"/>
      <c r="AP32" s="30"/>
      <c r="AQ32" s="30"/>
    </row>
    <row r="33" spans="1:43" ht="12.75">
      <c r="A33" s="25">
        <f t="shared" si="0"/>
        <v>26</v>
      </c>
      <c r="B33" s="105" t="s">
        <v>68</v>
      </c>
      <c r="C33" s="105">
        <v>189</v>
      </c>
      <c r="D33" s="105"/>
      <c r="E33" s="26">
        <v>36</v>
      </c>
      <c r="F33" s="26" t="e">
        <f>#REF!-G33</f>
        <v>#REF!</v>
      </c>
      <c r="G33" s="26"/>
      <c r="H33" s="27"/>
      <c r="I33" s="26">
        <f>H33*525</f>
        <v>0</v>
      </c>
      <c r="J33" s="27"/>
      <c r="K33" s="26"/>
      <c r="L33" s="27"/>
      <c r="M33" s="27"/>
      <c r="N33" s="27"/>
      <c r="O33" s="27"/>
      <c r="P33" s="26"/>
      <c r="R33" s="25"/>
      <c r="S33" s="25"/>
      <c r="T33" s="25">
        <v>6</v>
      </c>
      <c r="U33" s="25">
        <f>7.3*T33</f>
        <v>43.8</v>
      </c>
      <c r="V33" s="25"/>
      <c r="W33" s="25"/>
      <c r="X33" s="26"/>
      <c r="Y33" s="25"/>
      <c r="Z33" s="27"/>
      <c r="AA33" s="26"/>
      <c r="AB33" s="27"/>
      <c r="AC33" s="26"/>
      <c r="AD33" s="27"/>
      <c r="AE33" s="26"/>
      <c r="AF33" s="27"/>
      <c r="AG33" s="29"/>
      <c r="AH33" s="29"/>
      <c r="AI33" s="32"/>
      <c r="AJ33" s="32">
        <v>4</v>
      </c>
      <c r="AK33" s="28"/>
      <c r="AL33" s="30"/>
      <c r="AM33" s="30"/>
      <c r="AN33" s="30"/>
      <c r="AO33" s="64"/>
      <c r="AP33" s="30"/>
      <c r="AQ33" s="30"/>
    </row>
    <row r="34" spans="1:43" ht="12.75">
      <c r="A34" s="25">
        <f t="shared" si="0"/>
        <v>27</v>
      </c>
      <c r="B34" s="105" t="s">
        <v>68</v>
      </c>
      <c r="C34" s="105">
        <v>239</v>
      </c>
      <c r="D34" s="105"/>
      <c r="E34" s="26">
        <v>45</v>
      </c>
      <c r="F34" s="26" t="e">
        <f>#REF!-G34</f>
        <v>#REF!</v>
      </c>
      <c r="G34" s="26"/>
      <c r="H34" s="27"/>
      <c r="I34" s="26"/>
      <c r="J34" s="27"/>
      <c r="K34" s="26"/>
      <c r="L34" s="27"/>
      <c r="M34" s="27"/>
      <c r="N34" s="27"/>
      <c r="O34" s="27"/>
      <c r="P34" s="26"/>
      <c r="R34" s="25"/>
      <c r="S34" s="25">
        <v>6</v>
      </c>
      <c r="T34" s="25"/>
      <c r="U34" s="25"/>
      <c r="V34" s="25"/>
      <c r="W34" s="25"/>
      <c r="X34" s="26"/>
      <c r="Y34" s="25"/>
      <c r="Z34" s="27"/>
      <c r="AA34" s="26"/>
      <c r="AB34" s="27"/>
      <c r="AC34" s="26"/>
      <c r="AD34" s="27"/>
      <c r="AE34" s="26"/>
      <c r="AF34" s="27"/>
      <c r="AG34" s="26"/>
      <c r="AH34" s="29"/>
      <c r="AI34" s="32"/>
      <c r="AJ34" s="32">
        <v>3</v>
      </c>
      <c r="AK34" s="28"/>
      <c r="AL34" s="30"/>
      <c r="AM34" s="30"/>
      <c r="AN34" s="30"/>
      <c r="AO34" s="64"/>
      <c r="AP34" s="30"/>
      <c r="AQ34" s="30"/>
    </row>
    <row r="35" spans="1:43" ht="12.75">
      <c r="A35" s="25">
        <f t="shared" si="0"/>
        <v>28</v>
      </c>
      <c r="B35" s="105" t="s">
        <v>68</v>
      </c>
      <c r="C35" s="105">
        <v>241</v>
      </c>
      <c r="D35" s="105"/>
      <c r="E35" s="26">
        <v>47</v>
      </c>
      <c r="F35" s="26">
        <f>Q15-G35</f>
        <v>0</v>
      </c>
      <c r="G35" s="26"/>
      <c r="H35" s="27"/>
      <c r="I35" s="26">
        <f>H35*525</f>
        <v>0</v>
      </c>
      <c r="J35" s="27"/>
      <c r="K35" s="26"/>
      <c r="L35" s="27"/>
      <c r="M35" s="27"/>
      <c r="N35" s="27"/>
      <c r="O35" s="27"/>
      <c r="P35" s="26"/>
      <c r="R35" s="25"/>
      <c r="S35" s="25">
        <v>6</v>
      </c>
      <c r="T35" s="25"/>
      <c r="U35" s="25"/>
      <c r="V35" s="25"/>
      <c r="W35" s="25"/>
      <c r="X35" s="26"/>
      <c r="Y35" s="25"/>
      <c r="Z35" s="27"/>
      <c r="AA35" s="26"/>
      <c r="AB35" s="27"/>
      <c r="AC35" s="26"/>
      <c r="AD35" s="27"/>
      <c r="AE35" s="26"/>
      <c r="AF35" s="27"/>
      <c r="AG35" s="29"/>
      <c r="AH35" s="29"/>
      <c r="AI35" s="32"/>
      <c r="AJ35" s="32">
        <v>4</v>
      </c>
      <c r="AK35" s="28"/>
      <c r="AL35" s="30"/>
      <c r="AM35" s="30">
        <v>1</v>
      </c>
      <c r="AN35" s="30"/>
      <c r="AO35" s="64"/>
      <c r="AP35" s="30"/>
      <c r="AQ35" s="30"/>
    </row>
    <row r="36" spans="1:43" ht="12.75">
      <c r="A36" s="25">
        <f t="shared" si="0"/>
        <v>29</v>
      </c>
      <c r="B36" s="105" t="s">
        <v>68</v>
      </c>
      <c r="C36" s="105">
        <v>243</v>
      </c>
      <c r="D36" s="105"/>
      <c r="E36" s="26">
        <v>49</v>
      </c>
      <c r="F36" s="26">
        <f>Q16-G36</f>
        <v>0</v>
      </c>
      <c r="G36" s="26"/>
      <c r="H36" s="27"/>
      <c r="I36" s="26"/>
      <c r="J36" s="27"/>
      <c r="K36" s="26"/>
      <c r="L36" s="27"/>
      <c r="M36" s="27"/>
      <c r="N36" s="27"/>
      <c r="O36" s="27"/>
      <c r="P36" s="26"/>
      <c r="R36" s="25"/>
      <c r="S36" s="25">
        <v>4</v>
      </c>
      <c r="T36" s="25"/>
      <c r="U36" s="25"/>
      <c r="V36" s="25"/>
      <c r="W36" s="25"/>
      <c r="X36" s="26"/>
      <c r="Y36" s="25"/>
      <c r="Z36" s="95" t="s">
        <v>56</v>
      </c>
      <c r="AA36" s="94">
        <v>2.59</v>
      </c>
      <c r="AB36" s="27"/>
      <c r="AC36" s="26"/>
      <c r="AD36" s="27"/>
      <c r="AE36" s="26"/>
      <c r="AF36" s="27"/>
      <c r="AG36" s="29"/>
      <c r="AH36" s="29"/>
      <c r="AI36" s="32">
        <v>1</v>
      </c>
      <c r="AJ36" s="32">
        <v>1</v>
      </c>
      <c r="AK36" s="28"/>
      <c r="AL36" s="30"/>
      <c r="AM36" s="30">
        <v>1</v>
      </c>
      <c r="AN36" s="30"/>
      <c r="AO36" s="64"/>
      <c r="AP36" s="30"/>
      <c r="AQ36" s="30"/>
    </row>
    <row r="37" spans="1:43" ht="12.75">
      <c r="A37" s="25">
        <f t="shared" si="0"/>
        <v>30</v>
      </c>
      <c r="B37" s="105" t="s">
        <v>69</v>
      </c>
      <c r="C37" s="105">
        <v>64</v>
      </c>
      <c r="D37" s="105"/>
      <c r="E37" s="26">
        <v>5</v>
      </c>
      <c r="F37" s="26">
        <f>Q17-G37</f>
        <v>0</v>
      </c>
      <c r="G37" s="26"/>
      <c r="H37" s="27"/>
      <c r="I37" s="26">
        <f>H37*525</f>
        <v>0</v>
      </c>
      <c r="J37" s="27"/>
      <c r="K37" s="26"/>
      <c r="L37" s="27"/>
      <c r="M37" s="27"/>
      <c r="N37" s="27"/>
      <c r="O37" s="27">
        <v>0.005</v>
      </c>
      <c r="P37" s="26">
        <f>O37*550</f>
        <v>2.75</v>
      </c>
      <c r="R37" s="25"/>
      <c r="S37" s="25"/>
      <c r="T37" s="25">
        <v>6</v>
      </c>
      <c r="U37" s="25">
        <f>7.3*T37</f>
        <v>43.8</v>
      </c>
      <c r="V37" s="25"/>
      <c r="W37" s="25"/>
      <c r="X37" s="26"/>
      <c r="Y37" s="25"/>
      <c r="Z37" s="95" t="s">
        <v>56</v>
      </c>
      <c r="AA37" s="94">
        <v>3.512</v>
      </c>
      <c r="AB37" s="27"/>
      <c r="AC37" s="26"/>
      <c r="AD37" s="27"/>
      <c r="AE37" s="26"/>
      <c r="AF37" s="27"/>
      <c r="AG37" s="29"/>
      <c r="AH37" s="29"/>
      <c r="AI37" s="32">
        <v>1</v>
      </c>
      <c r="AJ37" s="32">
        <v>1</v>
      </c>
      <c r="AK37" s="28"/>
      <c r="AL37" s="30"/>
      <c r="AM37" s="30">
        <v>1</v>
      </c>
      <c r="AN37" s="30"/>
      <c r="AO37" s="64"/>
      <c r="AP37" s="30"/>
      <c r="AQ37" s="30"/>
    </row>
    <row r="38" spans="1:43" ht="12.75">
      <c r="A38" s="25">
        <f t="shared" si="0"/>
        <v>31</v>
      </c>
      <c r="B38" s="105" t="s">
        <v>69</v>
      </c>
      <c r="C38" s="105">
        <v>76</v>
      </c>
      <c r="D38" s="105"/>
      <c r="E38" s="26">
        <v>3</v>
      </c>
      <c r="F38" s="26">
        <f>Q18-G38</f>
        <v>0</v>
      </c>
      <c r="G38" s="26"/>
      <c r="H38" s="27"/>
      <c r="I38" s="26"/>
      <c r="J38" s="27"/>
      <c r="K38" s="26"/>
      <c r="L38" s="27"/>
      <c r="M38" s="27"/>
      <c r="N38" s="27"/>
      <c r="O38" s="27"/>
      <c r="P38" s="26"/>
      <c r="R38" s="25"/>
      <c r="S38" s="25">
        <v>2</v>
      </c>
      <c r="T38" s="25"/>
      <c r="U38" s="25"/>
      <c r="V38" s="25"/>
      <c r="W38" s="25"/>
      <c r="X38" s="26"/>
      <c r="Y38" s="25"/>
      <c r="Z38" s="95" t="s">
        <v>56</v>
      </c>
      <c r="AA38" s="94">
        <v>5.18</v>
      </c>
      <c r="AB38" s="27">
        <v>0.02</v>
      </c>
      <c r="AC38" s="26">
        <f>AB38*1150</f>
        <v>23</v>
      </c>
      <c r="AD38" s="27"/>
      <c r="AE38" s="26"/>
      <c r="AF38" s="27"/>
      <c r="AG38" s="29"/>
      <c r="AH38" s="29"/>
      <c r="AI38" s="32">
        <v>1</v>
      </c>
      <c r="AJ38" s="32">
        <v>2</v>
      </c>
      <c r="AK38" s="28"/>
      <c r="AL38" s="30"/>
      <c r="AM38" s="30">
        <v>1</v>
      </c>
      <c r="AN38" s="30"/>
      <c r="AO38" s="64"/>
      <c r="AP38" s="30"/>
      <c r="AQ38" s="30"/>
    </row>
    <row r="39" spans="1:43" ht="12.75">
      <c r="A39" s="25">
        <f t="shared" si="0"/>
        <v>32</v>
      </c>
      <c r="B39" s="105" t="s">
        <v>70</v>
      </c>
      <c r="C39" s="105">
        <v>4</v>
      </c>
      <c r="D39" s="105"/>
      <c r="E39" s="26">
        <f>I13+K13+M13+P13+X13+AA13+AC13+AE13+AG13+U13</f>
        <v>0</v>
      </c>
      <c r="F39" s="26">
        <f>Q19-G39</f>
        <v>0</v>
      </c>
      <c r="G39" s="26"/>
      <c r="H39" s="27"/>
      <c r="I39" s="26"/>
      <c r="J39" s="27"/>
      <c r="K39" s="26"/>
      <c r="L39" s="27"/>
      <c r="M39" s="27"/>
      <c r="N39" s="27"/>
      <c r="O39" s="27"/>
      <c r="P39" s="26"/>
      <c r="R39" s="25"/>
      <c r="S39" s="25"/>
      <c r="T39" s="25">
        <v>4</v>
      </c>
      <c r="U39" s="25">
        <f>7.3*T39</f>
        <v>29.2</v>
      </c>
      <c r="V39" s="25"/>
      <c r="W39" s="25"/>
      <c r="X39" s="26"/>
      <c r="Y39" s="25"/>
      <c r="Z39" s="27"/>
      <c r="AA39" s="26"/>
      <c r="AB39" s="27"/>
      <c r="AC39" s="26"/>
      <c r="AD39" s="27"/>
      <c r="AE39" s="26"/>
      <c r="AF39" s="27"/>
      <c r="AG39" s="29"/>
      <c r="AH39" s="29"/>
      <c r="AI39" s="32"/>
      <c r="AJ39" s="32">
        <v>1</v>
      </c>
      <c r="AK39" s="28"/>
      <c r="AL39" s="30"/>
      <c r="AM39" s="30"/>
      <c r="AN39" s="30"/>
      <c r="AO39" s="64"/>
      <c r="AP39" s="30"/>
      <c r="AQ39" s="30"/>
    </row>
    <row r="40" spans="1:43" ht="12.75">
      <c r="A40" s="25">
        <f t="shared" si="0"/>
        <v>33</v>
      </c>
      <c r="B40" s="105" t="s">
        <v>34</v>
      </c>
      <c r="C40" s="105">
        <v>1</v>
      </c>
      <c r="D40" s="105" t="s">
        <v>35</v>
      </c>
      <c r="E40" s="26">
        <f>I14+K14+M14+P14+X14+AA14+AC14+AE14+AG14+U14</f>
        <v>29.5</v>
      </c>
      <c r="F40" s="26">
        <f>Q20-G40</f>
        <v>0</v>
      </c>
      <c r="G40" s="26"/>
      <c r="H40" s="27"/>
      <c r="I40" s="26"/>
      <c r="J40" s="27"/>
      <c r="K40" s="26"/>
      <c r="L40" s="27"/>
      <c r="M40" s="27"/>
      <c r="N40" s="27"/>
      <c r="O40" s="27"/>
      <c r="P40" s="26"/>
      <c r="R40" s="25"/>
      <c r="S40" s="25">
        <v>6</v>
      </c>
      <c r="T40" s="25"/>
      <c r="U40" s="25"/>
      <c r="V40" s="25"/>
      <c r="W40" s="25"/>
      <c r="X40" s="26"/>
      <c r="Y40" s="25"/>
      <c r="Z40" s="95" t="s">
        <v>56</v>
      </c>
      <c r="AA40" s="94">
        <v>1.756</v>
      </c>
      <c r="AB40" s="27"/>
      <c r="AC40" s="26"/>
      <c r="AD40" s="27"/>
      <c r="AE40" s="26"/>
      <c r="AF40" s="27"/>
      <c r="AG40" s="29"/>
      <c r="AH40" s="29"/>
      <c r="AI40" s="32">
        <v>1</v>
      </c>
      <c r="AJ40" s="32">
        <v>1</v>
      </c>
      <c r="AK40" s="28"/>
      <c r="AL40" s="30"/>
      <c r="AM40" s="30">
        <v>1</v>
      </c>
      <c r="AN40" s="30"/>
      <c r="AO40" s="64"/>
      <c r="AP40" s="30"/>
      <c r="AQ40" s="30"/>
    </row>
    <row r="41" spans="1:43" ht="12.75">
      <c r="A41" s="25">
        <v>34</v>
      </c>
      <c r="B41" s="105" t="s">
        <v>71</v>
      </c>
      <c r="C41" s="105">
        <v>60</v>
      </c>
      <c r="D41" s="105"/>
      <c r="E41" s="26">
        <f>I17+K17+M17+P17+X17+AA17+AC17+AE17+AG17+U17</f>
        <v>4.868</v>
      </c>
      <c r="F41" s="26" t="e">
        <f>#REF!-G41</f>
        <v>#REF!</v>
      </c>
      <c r="G41" s="26"/>
      <c r="H41" s="27"/>
      <c r="I41" s="26"/>
      <c r="J41" s="27"/>
      <c r="K41" s="26"/>
      <c r="L41" s="27"/>
      <c r="M41" s="27"/>
      <c r="N41" s="27"/>
      <c r="O41" s="27"/>
      <c r="P41" s="26"/>
      <c r="R41" s="25"/>
      <c r="S41" s="25">
        <v>4</v>
      </c>
      <c r="T41" s="25"/>
      <c r="U41" s="25"/>
      <c r="V41" s="25"/>
      <c r="W41" s="25"/>
      <c r="X41" s="26"/>
      <c r="Y41" s="25"/>
      <c r="Z41" s="27"/>
      <c r="AA41" s="26"/>
      <c r="AB41" s="27"/>
      <c r="AC41" s="26"/>
      <c r="AD41" s="27"/>
      <c r="AE41" s="26"/>
      <c r="AF41" s="27"/>
      <c r="AG41" s="29"/>
      <c r="AH41" s="29"/>
      <c r="AI41" s="32"/>
      <c r="AJ41" s="32">
        <v>1</v>
      </c>
      <c r="AK41" s="28"/>
      <c r="AL41" s="30"/>
      <c r="AM41" s="30">
        <v>1</v>
      </c>
      <c r="AN41" s="30"/>
      <c r="AO41" s="64"/>
      <c r="AP41" s="30"/>
      <c r="AQ41" s="30"/>
    </row>
    <row r="42" spans="1:43" ht="12.75">
      <c r="A42" s="25">
        <v>35</v>
      </c>
      <c r="B42" s="105" t="s">
        <v>72</v>
      </c>
      <c r="C42" s="105">
        <v>49</v>
      </c>
      <c r="D42" s="105"/>
      <c r="E42" s="26">
        <v>50.2</v>
      </c>
      <c r="F42" s="26" t="e">
        <f>#REF!-G42</f>
        <v>#REF!</v>
      </c>
      <c r="G42" s="26"/>
      <c r="H42" s="27"/>
      <c r="I42" s="26"/>
      <c r="J42" s="27">
        <v>0.024</v>
      </c>
      <c r="K42" s="26">
        <f>J42*500</f>
        <v>12</v>
      </c>
      <c r="L42" s="27"/>
      <c r="M42" s="27"/>
      <c r="N42" s="27"/>
      <c r="O42" s="27"/>
      <c r="P42" s="26"/>
      <c r="R42" s="25"/>
      <c r="S42" s="25">
        <v>4</v>
      </c>
      <c r="T42" s="25"/>
      <c r="U42" s="25"/>
      <c r="V42" s="25"/>
      <c r="W42" s="25"/>
      <c r="X42" s="26"/>
      <c r="Y42" s="25"/>
      <c r="Z42" s="27"/>
      <c r="AA42" s="26"/>
      <c r="AB42" s="27"/>
      <c r="AC42" s="26"/>
      <c r="AD42" s="27"/>
      <c r="AE42" s="26"/>
      <c r="AF42" s="27"/>
      <c r="AG42" s="29"/>
      <c r="AH42" s="29"/>
      <c r="AI42" s="32"/>
      <c r="AJ42" s="32">
        <v>2</v>
      </c>
      <c r="AK42" s="28"/>
      <c r="AL42" s="30"/>
      <c r="AM42" s="30"/>
      <c r="AN42" s="30"/>
      <c r="AO42" s="64"/>
      <c r="AP42" s="30"/>
      <c r="AQ42" s="30"/>
    </row>
    <row r="43" spans="1:43" ht="12.75">
      <c r="A43" s="25">
        <f t="shared" si="0"/>
        <v>36</v>
      </c>
      <c r="B43" s="105" t="s">
        <v>73</v>
      </c>
      <c r="C43" s="105">
        <v>60</v>
      </c>
      <c r="D43" s="105"/>
      <c r="E43" s="26">
        <f>I20+K20+M20+P20+X20+AA20+AC20+AE20+AG20+U20</f>
        <v>31.418</v>
      </c>
      <c r="F43" s="26">
        <f>Q24-G43</f>
        <v>0</v>
      </c>
      <c r="G43" s="26"/>
      <c r="H43" s="27"/>
      <c r="I43" s="26"/>
      <c r="J43" s="27">
        <v>0.027</v>
      </c>
      <c r="K43" s="26">
        <f>J43*500</f>
        <v>13.5</v>
      </c>
      <c r="L43" s="27"/>
      <c r="M43" s="27"/>
      <c r="N43" s="27"/>
      <c r="O43" s="27"/>
      <c r="P43" s="26"/>
      <c r="R43" s="25"/>
      <c r="S43" s="25">
        <v>6</v>
      </c>
      <c r="T43" s="25"/>
      <c r="U43" s="25"/>
      <c r="V43" s="25"/>
      <c r="W43" s="25"/>
      <c r="X43" s="26"/>
      <c r="Y43" s="25"/>
      <c r="Z43" s="95" t="s">
        <v>57</v>
      </c>
      <c r="AA43" s="94">
        <v>8.336</v>
      </c>
      <c r="AB43" s="27"/>
      <c r="AC43" s="26"/>
      <c r="AD43" s="27"/>
      <c r="AE43" s="26"/>
      <c r="AF43" s="27"/>
      <c r="AG43" s="29"/>
      <c r="AH43" s="29"/>
      <c r="AI43" s="32"/>
      <c r="AJ43" s="32">
        <v>3</v>
      </c>
      <c r="AK43" s="28"/>
      <c r="AL43" s="30"/>
      <c r="AM43" s="30"/>
      <c r="AN43" s="30"/>
      <c r="AO43" s="64"/>
      <c r="AP43" s="30"/>
      <c r="AQ43" s="30"/>
    </row>
    <row r="44" spans="1:43" ht="12.75">
      <c r="A44" s="25">
        <f t="shared" si="0"/>
        <v>37</v>
      </c>
      <c r="B44" s="105" t="s">
        <v>69</v>
      </c>
      <c r="C44" s="105">
        <v>74</v>
      </c>
      <c r="D44" s="105"/>
      <c r="E44" s="26">
        <f>I21+K21+M21+P21+X21+AA21+AC21+AE21+AG21+U21</f>
        <v>67.492</v>
      </c>
      <c r="F44" s="26">
        <f>Q25-G44</f>
        <v>0</v>
      </c>
      <c r="G44" s="26"/>
      <c r="H44" s="27"/>
      <c r="I44" s="26"/>
      <c r="J44" s="27"/>
      <c r="K44" s="26"/>
      <c r="L44" s="27"/>
      <c r="M44" s="27"/>
      <c r="N44" s="27"/>
      <c r="O44" s="27"/>
      <c r="P44" s="26"/>
      <c r="Q44" s="25"/>
      <c r="R44" s="25"/>
      <c r="S44" s="25"/>
      <c r="T44" s="25"/>
      <c r="U44" s="25"/>
      <c r="V44" s="25"/>
      <c r="W44" s="25"/>
      <c r="X44" s="26"/>
      <c r="Y44" s="25"/>
      <c r="Z44" s="27"/>
      <c r="AA44" s="26"/>
      <c r="AB44" s="27"/>
      <c r="AC44" s="26"/>
      <c r="AD44" s="27"/>
      <c r="AE44" s="26"/>
      <c r="AF44" s="27"/>
      <c r="AG44" s="29"/>
      <c r="AH44" s="29"/>
      <c r="AI44" s="32"/>
      <c r="AJ44" s="32">
        <v>4</v>
      </c>
      <c r="AK44" s="28"/>
      <c r="AL44" s="30"/>
      <c r="AM44" s="30"/>
      <c r="AN44" s="30"/>
      <c r="AO44" s="64"/>
      <c r="AP44" s="30"/>
      <c r="AQ44" s="30"/>
    </row>
    <row r="45" spans="1:43" ht="12.75">
      <c r="A45" s="25">
        <f t="shared" si="0"/>
        <v>38</v>
      </c>
      <c r="B45" s="105" t="s">
        <v>69</v>
      </c>
      <c r="C45" s="105">
        <v>66</v>
      </c>
      <c r="D45" s="105"/>
      <c r="E45" s="26">
        <f>I22+K22+M22+P22+X22+AA22+AC22+AE22+AG22+U22</f>
        <v>16.756</v>
      </c>
      <c r="F45" s="26">
        <f>Q26-G45</f>
        <v>14</v>
      </c>
      <c r="G45" s="26"/>
      <c r="H45" s="27"/>
      <c r="I45" s="26"/>
      <c r="J45" s="27">
        <v>0.028</v>
      </c>
      <c r="K45" s="26">
        <f>J45*500</f>
        <v>14</v>
      </c>
      <c r="L45" s="26"/>
      <c r="M45" s="26"/>
      <c r="N45" s="26"/>
      <c r="O45" s="27"/>
      <c r="P45" s="26"/>
      <c r="Q45" s="25"/>
      <c r="R45" s="25"/>
      <c r="S45" s="25">
        <v>4</v>
      </c>
      <c r="T45" s="25"/>
      <c r="U45" s="25"/>
      <c r="V45" s="25"/>
      <c r="W45" s="25"/>
      <c r="X45" s="26"/>
      <c r="Y45" s="25"/>
      <c r="Z45" s="27"/>
      <c r="AA45" s="26"/>
      <c r="AB45" s="27"/>
      <c r="AC45" s="26"/>
      <c r="AD45" s="27"/>
      <c r="AE45" s="26"/>
      <c r="AF45" s="27"/>
      <c r="AG45" s="29"/>
      <c r="AH45" s="29"/>
      <c r="AI45" s="32"/>
      <c r="AJ45" s="32">
        <v>2</v>
      </c>
      <c r="AK45" s="28"/>
      <c r="AL45" s="30"/>
      <c r="AM45" s="30"/>
      <c r="AN45" s="30"/>
      <c r="AO45" s="64"/>
      <c r="AP45" s="30"/>
      <c r="AQ45" s="30"/>
    </row>
    <row r="46" spans="1:43" s="63" customFormat="1" ht="12.75">
      <c r="A46" s="21" t="s">
        <v>54</v>
      </c>
      <c r="B46" s="104" t="s">
        <v>74</v>
      </c>
      <c r="C46" s="109" t="s">
        <v>54</v>
      </c>
      <c r="D46" s="109"/>
      <c r="E46" s="22">
        <f>SUM(E19:E45)</f>
        <v>702.254</v>
      </c>
      <c r="F46" s="22" t="e">
        <f>SUM(F9:F45)</f>
        <v>#REF!</v>
      </c>
      <c r="G46" s="22">
        <f>SUM(G9:G45)</f>
        <v>0</v>
      </c>
      <c r="H46" s="33">
        <f>SUM(H9:H45)</f>
        <v>0.94</v>
      </c>
      <c r="I46" s="22">
        <f>SUM(I9:I45)</f>
        <v>493.5</v>
      </c>
      <c r="J46" s="33">
        <f>SUM(J9:J45)</f>
        <v>1.028</v>
      </c>
      <c r="K46" s="22">
        <f>SUM(K9:K45)</f>
        <v>514</v>
      </c>
      <c r="L46" s="33">
        <f>SUM(L9:L45)</f>
        <v>0.078</v>
      </c>
      <c r="M46" s="33">
        <f>SUM(M9:M45)</f>
        <v>78</v>
      </c>
      <c r="N46" s="33">
        <f>SUM(N9:N45)</f>
        <v>0</v>
      </c>
      <c r="O46" s="33">
        <f>SUM(O9:O45)</f>
        <v>0.045</v>
      </c>
      <c r="P46" s="22">
        <f>O46*1100</f>
        <v>49.5</v>
      </c>
      <c r="Q46" s="21">
        <f>SUM(Q9:Q45)</f>
        <v>14</v>
      </c>
      <c r="R46" s="22">
        <f>SUM(R9:R45)</f>
        <v>0</v>
      </c>
      <c r="S46" s="21">
        <f>SUM(S9:S45)</f>
        <v>136</v>
      </c>
      <c r="T46" s="21">
        <f>SUM(T9:T45)</f>
        <v>16</v>
      </c>
      <c r="U46" s="22">
        <f>SUM(U9:U45)</f>
        <v>116.8</v>
      </c>
      <c r="V46" s="21">
        <f>SUM(V9:V45)</f>
        <v>256</v>
      </c>
      <c r="W46" s="21">
        <f>SUM(W9:W45)</f>
        <v>0</v>
      </c>
      <c r="X46" s="22">
        <f>SUM(X9:X45)</f>
        <v>0</v>
      </c>
      <c r="Y46" s="21">
        <f>SUM(Y9:Y45)</f>
        <v>0</v>
      </c>
      <c r="Z46" s="33">
        <f>SUM(Z9:Z45)</f>
        <v>0.01</v>
      </c>
      <c r="AA46" s="22">
        <f>SUM(AA9:AA45)</f>
        <v>81.008</v>
      </c>
      <c r="AB46" s="22">
        <f>SUM(AB9:AB45)</f>
        <v>0.10200000000000001</v>
      </c>
      <c r="AC46" s="22">
        <f>SUM(AC9:AC45)</f>
        <v>99.67</v>
      </c>
      <c r="AD46" s="22">
        <f>SUM(AD9:AD45)</f>
        <v>0</v>
      </c>
      <c r="AE46" s="22">
        <f>SUM(AE9:AE45)</f>
        <v>0</v>
      </c>
      <c r="AF46" s="33">
        <f>SUM(AF9:AF45)</f>
        <v>0</v>
      </c>
      <c r="AG46" s="22">
        <f>SUM(AG9:AG45)</f>
        <v>0</v>
      </c>
      <c r="AH46" s="22"/>
      <c r="AI46" s="21">
        <f>SUM(AI9:AI45)</f>
        <v>17</v>
      </c>
      <c r="AJ46" s="21">
        <f>SUM(AJ9:AJ45)</f>
        <v>112</v>
      </c>
      <c r="AK46" s="33">
        <f>SUM(AK9:AK45)</f>
        <v>0</v>
      </c>
      <c r="AL46" s="21">
        <f>SUM(AL9:AL45)</f>
        <v>0</v>
      </c>
      <c r="AM46" s="21">
        <f>SUM(AM9:AM45)</f>
        <v>22</v>
      </c>
      <c r="AN46" s="21">
        <f>SUM(AN9:AN45)</f>
        <v>0</v>
      </c>
      <c r="AO46" s="65"/>
      <c r="AP46" s="60"/>
      <c r="AQ46" s="60"/>
    </row>
    <row r="47" spans="1:43" ht="12.75" hidden="1">
      <c r="A47" s="21">
        <v>9</v>
      </c>
      <c r="B47" s="22" t="e">
        <f>#REF!</f>
        <v>#REF!</v>
      </c>
      <c r="C47" s="108"/>
      <c r="D47" s="108"/>
      <c r="E47" s="22" t="e">
        <f>#REF!</f>
        <v>#REF!</v>
      </c>
      <c r="F47" s="22" t="e">
        <f>#REF!</f>
        <v>#REF!</v>
      </c>
      <c r="G47" s="22" t="e">
        <f>#REF!</f>
        <v>#REF!</v>
      </c>
      <c r="H47" s="33" t="e">
        <f>#REF!</f>
        <v>#REF!</v>
      </c>
      <c r="I47" s="22" t="e">
        <f>#REF!</f>
        <v>#REF!</v>
      </c>
      <c r="J47" s="33" t="e">
        <f>#REF!</f>
        <v>#REF!</v>
      </c>
      <c r="K47" s="22" t="e">
        <f>#REF!</f>
        <v>#REF!</v>
      </c>
      <c r="L47" s="33" t="e">
        <f>#REF!</f>
        <v>#REF!</v>
      </c>
      <c r="M47" s="33" t="e">
        <f>#REF!</f>
        <v>#REF!</v>
      </c>
      <c r="N47" s="21" t="e">
        <f>#REF!</f>
        <v>#REF!</v>
      </c>
      <c r="O47" s="33" t="e">
        <f>#REF!</f>
        <v>#REF!</v>
      </c>
      <c r="P47" s="22" t="e">
        <f>#REF!</f>
        <v>#REF!</v>
      </c>
      <c r="Q47" s="21" t="e">
        <f>#REF!</f>
        <v>#REF!</v>
      </c>
      <c r="R47" s="22" t="e">
        <f>#REF!</f>
        <v>#REF!</v>
      </c>
      <c r="S47" s="21" t="e">
        <f>#REF!</f>
        <v>#REF!</v>
      </c>
      <c r="T47" s="21" t="e">
        <f>#REF!</f>
        <v>#REF!</v>
      </c>
      <c r="U47" s="22" t="e">
        <f>#REF!</f>
        <v>#REF!</v>
      </c>
      <c r="V47" s="21" t="e">
        <f>#REF!</f>
        <v>#REF!</v>
      </c>
      <c r="W47" s="21" t="e">
        <f>#REF!</f>
        <v>#REF!</v>
      </c>
      <c r="X47" s="22" t="e">
        <f>#REF!</f>
        <v>#REF!</v>
      </c>
      <c r="Y47" s="22" t="e">
        <f>#REF!</f>
        <v>#REF!</v>
      </c>
      <c r="Z47" s="33" t="e">
        <f>#REF!</f>
        <v>#REF!</v>
      </c>
      <c r="AA47" s="22" t="e">
        <f>#REF!</f>
        <v>#REF!</v>
      </c>
      <c r="AB47" s="33" t="e">
        <f>#REF!</f>
        <v>#REF!</v>
      </c>
      <c r="AC47" s="22" t="e">
        <f>#REF!</f>
        <v>#REF!</v>
      </c>
      <c r="AD47" s="33" t="e">
        <f>#REF!</f>
        <v>#REF!</v>
      </c>
      <c r="AE47" s="22" t="e">
        <f>#REF!</f>
        <v>#REF!</v>
      </c>
      <c r="AF47" s="33" t="e">
        <f>#REF!</f>
        <v>#REF!</v>
      </c>
      <c r="AG47" s="22" t="e">
        <f>#REF!</f>
        <v>#REF!</v>
      </c>
      <c r="AH47" s="22"/>
      <c r="AI47" s="21" t="e">
        <f>#REF!</f>
        <v>#REF!</v>
      </c>
      <c r="AJ47" s="21" t="e">
        <f>#REF!</f>
        <v>#REF!</v>
      </c>
      <c r="AK47" s="22" t="e">
        <f>#REF!</f>
        <v>#REF!</v>
      </c>
      <c r="AL47" s="22" t="e">
        <f>#REF!</f>
        <v>#REF!</v>
      </c>
      <c r="AM47" s="21" t="e">
        <f>#REF!</f>
        <v>#REF!</v>
      </c>
      <c r="AN47" s="21" t="e">
        <f>#REF!</f>
        <v>#REF!</v>
      </c>
      <c r="AO47" s="62"/>
      <c r="AP47" s="22"/>
      <c r="AQ47" s="22"/>
    </row>
    <row r="48" spans="1:43" ht="12" customHeight="1">
      <c r="A48" s="34"/>
      <c r="B48" s="35"/>
      <c r="C48" s="34"/>
      <c r="D48" s="34"/>
      <c r="E48" s="36"/>
      <c r="F48" s="36"/>
      <c r="G48" s="36"/>
      <c r="H48" s="36"/>
      <c r="I48" s="36"/>
      <c r="J48" s="36"/>
      <c r="K48" s="36"/>
      <c r="L48" s="37"/>
      <c r="M48" s="37"/>
      <c r="N48" s="37"/>
      <c r="O48" s="37"/>
      <c r="P48" s="5"/>
      <c r="Q48" s="34"/>
      <c r="R48" s="38"/>
      <c r="S48" s="34"/>
      <c r="T48" s="34"/>
      <c r="U48" s="5"/>
      <c r="V48" s="34"/>
      <c r="W48" s="37"/>
      <c r="X48" s="36"/>
      <c r="Y48" s="37"/>
      <c r="Z48" s="36"/>
      <c r="AA48" s="37"/>
      <c r="AB48" s="36"/>
      <c r="AC48" s="37"/>
      <c r="AD48" s="36"/>
      <c r="AE48" s="36"/>
      <c r="AF48" s="34"/>
      <c r="AG48" s="34"/>
      <c r="AH48" s="37"/>
      <c r="AI48" s="34"/>
      <c r="AJ48" s="34"/>
      <c r="AK48" s="34"/>
      <c r="AL48"/>
      <c r="AM48"/>
      <c r="AN48"/>
      <c r="AO48"/>
      <c r="AP48"/>
      <c r="AQ48"/>
    </row>
    <row r="49" spans="2:43" ht="12.75" hidden="1">
      <c r="B49" s="1" t="s">
        <v>43</v>
      </c>
      <c r="E49" s="2"/>
      <c r="F49" s="2"/>
      <c r="G49" s="2"/>
      <c r="H49" s="3"/>
      <c r="I49" s="2"/>
      <c r="J49" s="3"/>
      <c r="K49" s="2"/>
      <c r="L49" s="3" t="s">
        <v>44</v>
      </c>
      <c r="M49" s="3"/>
      <c r="N49" s="3"/>
      <c r="O49" s="3"/>
      <c r="P49" s="2"/>
      <c r="Q49" s="1"/>
      <c r="R49" s="1"/>
      <c r="S49" s="1"/>
      <c r="T49" s="1"/>
      <c r="U49" s="2"/>
      <c r="V49" s="1"/>
      <c r="W49" s="3"/>
      <c r="X49" s="2"/>
      <c r="Y49" s="3"/>
      <c r="Z49" s="2"/>
      <c r="AA49" s="3"/>
      <c r="AB49" s="2"/>
      <c r="AC49" s="3"/>
      <c r="AD49" s="2"/>
      <c r="AE49" s="2"/>
      <c r="AF49" s="1"/>
      <c r="AG49" s="1"/>
      <c r="AH49" s="3"/>
      <c r="AK49" s="1"/>
      <c r="AL49"/>
      <c r="AM49"/>
      <c r="AN49"/>
      <c r="AO49"/>
      <c r="AP49"/>
      <c r="AQ49"/>
    </row>
    <row r="55" ht="12.75"/>
    <row r="56" ht="12.75"/>
    <row r="57" ht="12.75"/>
    <row r="60" ht="12.75"/>
    <row r="61" ht="12.75"/>
    <row r="63" ht="12.75"/>
    <row r="64" ht="12.75"/>
  </sheetData>
  <sheetProtection/>
  <mergeCells count="18">
    <mergeCell ref="AP4:AP6"/>
    <mergeCell ref="F6:F7"/>
    <mergeCell ref="G6:G7"/>
    <mergeCell ref="A4:A6"/>
    <mergeCell ref="B4:D5"/>
    <mergeCell ref="AN4:AN6"/>
    <mergeCell ref="AO4:AO6"/>
    <mergeCell ref="E4:G5"/>
    <mergeCell ref="B2:T2"/>
    <mergeCell ref="C47:D47"/>
    <mergeCell ref="C46:D46"/>
    <mergeCell ref="AQ4:AQ6"/>
    <mergeCell ref="H5:Y5"/>
    <mergeCell ref="Z5:AK5"/>
    <mergeCell ref="AL5:AL6"/>
    <mergeCell ref="V6:V7"/>
    <mergeCell ref="H4:AL4"/>
    <mergeCell ref="AM4:AM6"/>
  </mergeCells>
  <printOptions/>
  <pageMargins left="0.7874015748031497" right="0.3937007874015748" top="0.3937007874015748" bottom="0.3937007874015748" header="0.5118110236220472" footer="0.11811023622047245"/>
  <pageSetup horizontalDpi="600" verticalDpi="600" orientation="landscape" paperSize="9" r:id="rId4"/>
  <headerFooter alignWithMargins="0">
    <oddFooter>&amp;CСтраница 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N46"/>
  <sheetViews>
    <sheetView tabSelected="1" zoomScalePageLayoutView="0" workbookViewId="0" topLeftCell="A1">
      <pane xSplit="7" ySplit="8" topLeftCell="H9" activePane="bottomRight" state="frozen"/>
      <selection pane="topLeft" activeCell="A1" sqref="A1"/>
      <selection pane="topRight" activeCell="H1" sqref="H1"/>
      <selection pane="bottomLeft" activeCell="A9" sqref="A9"/>
      <selection pane="bottomRight" activeCell="Y12" sqref="Y12"/>
    </sheetView>
  </sheetViews>
  <sheetFormatPr defaultColWidth="9.00390625" defaultRowHeight="12.75"/>
  <cols>
    <col min="1" max="1" width="3.625" style="1" customWidth="1"/>
    <col min="2" max="2" width="14.75390625" style="1" customWidth="1"/>
    <col min="3" max="3" width="6.125" style="1" customWidth="1"/>
    <col min="4" max="4" width="3.125" style="1" customWidth="1"/>
    <col min="5" max="5" width="6.625" style="40" customWidth="1"/>
    <col min="6" max="6" width="7.375" style="40" customWidth="1"/>
    <col min="7" max="7" width="6.625" style="40" hidden="1" customWidth="1"/>
    <col min="8" max="8" width="6.625" style="41" customWidth="1"/>
    <col min="9" max="11" width="6.625" style="40" customWidth="1"/>
    <col min="12" max="12" width="6.625" style="41" customWidth="1"/>
    <col min="13" max="13" width="7.75390625" style="40" customWidth="1"/>
    <col min="14" max="15" width="6.625" style="40" customWidth="1"/>
    <col min="16" max="18" width="6.625" style="41" customWidth="1"/>
    <col min="19" max="19" width="6.375" style="41" customWidth="1"/>
    <col min="20" max="20" width="6.625" style="41" hidden="1" customWidth="1"/>
    <col min="21" max="21" width="6.625" style="41" customWidth="1"/>
    <col min="22" max="24" width="6.625" style="40" customWidth="1"/>
    <col min="25" max="25" width="6.625" style="66" customWidth="1"/>
    <col min="26" max="26" width="6.625" style="42" customWidth="1"/>
    <col min="27" max="29" width="6.625" style="66" customWidth="1"/>
    <col min="30" max="30" width="6.625" style="42" customWidth="1"/>
    <col min="31" max="31" width="6.625" style="66" customWidth="1"/>
    <col min="32" max="32" width="6.625" style="42" customWidth="1"/>
    <col min="33" max="35" width="6.625" style="66" customWidth="1"/>
    <col min="36" max="36" width="6.625" style="40" customWidth="1"/>
    <col min="37" max="37" width="6.625" style="66" customWidth="1"/>
    <col min="38" max="38" width="6.625" style="40" customWidth="1"/>
    <col min="39" max="39" width="6.625" style="42" hidden="1" customWidth="1"/>
    <col min="40" max="40" width="6.625" style="41" customWidth="1"/>
    <col min="41" max="43" width="6.625" style="40" customWidth="1"/>
    <col min="44" max="44" width="6.625" style="41" customWidth="1"/>
    <col min="45" max="47" width="6.625" style="40" customWidth="1"/>
    <col min="48" max="48" width="6.625" style="41" customWidth="1"/>
    <col min="49" max="51" width="6.625" style="40" customWidth="1"/>
    <col min="52" max="52" width="6.625" style="41" customWidth="1"/>
    <col min="53" max="55" width="6.625" style="2" customWidth="1"/>
    <col min="56" max="56" width="6.625" style="2" hidden="1" customWidth="1"/>
    <col min="57" max="59" width="6.625" style="67" customWidth="1"/>
    <col min="60" max="60" width="6.375" style="67" customWidth="1"/>
    <col min="61" max="62" width="6.625" style="67" hidden="1" customWidth="1"/>
    <col min="63" max="64" width="6.625" style="67" customWidth="1"/>
    <col min="65" max="66" width="5.875" style="67" customWidth="1"/>
    <col min="67" max="16384" width="9.125" style="68" customWidth="1"/>
  </cols>
  <sheetData>
    <row r="1" ht="4.5" customHeight="1"/>
    <row r="2" spans="1:66" ht="12.75">
      <c r="A2" s="4"/>
      <c r="B2" s="149" t="s">
        <v>78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38"/>
      <c r="Y2" s="69"/>
      <c r="Z2" s="39"/>
      <c r="AA2" s="69"/>
      <c r="AB2" s="69"/>
      <c r="AC2" s="69"/>
      <c r="AD2" s="39"/>
      <c r="AE2" s="69"/>
      <c r="AF2" s="39"/>
      <c r="AG2" s="69"/>
      <c r="AH2" s="69"/>
      <c r="AI2" s="69"/>
      <c r="AJ2" s="38"/>
      <c r="AK2" s="69"/>
      <c r="AL2" s="38"/>
      <c r="AM2" s="39"/>
      <c r="AN2" s="43"/>
      <c r="AO2" s="38"/>
      <c r="AP2" s="38"/>
      <c r="AQ2" s="38"/>
      <c r="AR2" s="43"/>
      <c r="AS2" s="38"/>
      <c r="AT2" s="38"/>
      <c r="AU2" s="38"/>
      <c r="AV2" s="43"/>
      <c r="AW2" s="38"/>
      <c r="AX2" s="38"/>
      <c r="AY2" s="38"/>
      <c r="AZ2" s="43"/>
      <c r="BA2" s="5"/>
      <c r="BB2" s="5"/>
      <c r="BC2" s="5"/>
      <c r="BD2" s="5"/>
      <c r="BE2" s="70"/>
      <c r="BF2" s="70"/>
      <c r="BG2" s="70"/>
      <c r="BH2" s="70"/>
      <c r="BI2" s="70"/>
      <c r="BJ2" s="70"/>
      <c r="BK2" s="70"/>
      <c r="BL2" s="70"/>
      <c r="BM2" s="70"/>
      <c r="BN2" s="70"/>
    </row>
    <row r="3" spans="1:66" ht="13.5" thickBot="1">
      <c r="A3" s="4"/>
      <c r="B3" s="71" t="s">
        <v>48</v>
      </c>
      <c r="C3" s="148">
        <v>40821</v>
      </c>
      <c r="D3" s="148"/>
      <c r="E3" s="72" t="s">
        <v>76</v>
      </c>
      <c r="F3" s="38"/>
      <c r="G3" s="38"/>
      <c r="L3" s="43"/>
      <c r="M3" s="38"/>
      <c r="N3" s="38"/>
      <c r="O3" s="38"/>
      <c r="P3" s="43"/>
      <c r="Q3" s="43"/>
      <c r="R3" s="43"/>
      <c r="S3" s="43"/>
      <c r="T3" s="43"/>
      <c r="U3" s="43"/>
      <c r="V3" s="38"/>
      <c r="W3" s="38"/>
      <c r="X3" s="38"/>
      <c r="Y3" s="69"/>
      <c r="Z3" s="39"/>
      <c r="AA3" s="69"/>
      <c r="AB3" s="69"/>
      <c r="AC3" s="69"/>
      <c r="AD3" s="39"/>
      <c r="AE3" s="69"/>
      <c r="AF3" s="39"/>
      <c r="AG3" s="69"/>
      <c r="AH3" s="69"/>
      <c r="AI3" s="69"/>
      <c r="AJ3" s="38"/>
      <c r="AK3" s="69"/>
      <c r="AL3" s="38"/>
      <c r="AM3" s="39"/>
      <c r="AN3" s="43"/>
      <c r="AO3" s="38"/>
      <c r="AP3" s="38"/>
      <c r="AQ3" s="38"/>
      <c r="AR3" s="43"/>
      <c r="AS3" s="38"/>
      <c r="AT3" s="38"/>
      <c r="AU3" s="38"/>
      <c r="AV3" s="43"/>
      <c r="AW3" s="38"/>
      <c r="AX3" s="38"/>
      <c r="AY3" s="38"/>
      <c r="AZ3" s="43"/>
      <c r="BA3" s="5"/>
      <c r="BB3" s="5"/>
      <c r="BC3" s="5"/>
      <c r="BD3" s="5"/>
      <c r="BE3" s="70"/>
      <c r="BF3" s="70"/>
      <c r="BG3" s="70"/>
      <c r="BH3" s="70"/>
      <c r="BI3" s="70"/>
      <c r="BJ3" s="70"/>
      <c r="BK3" s="70"/>
      <c r="BL3" s="70"/>
      <c r="BM3" s="70"/>
      <c r="BN3" s="70"/>
    </row>
    <row r="4" spans="1:66" ht="3" customHeight="1">
      <c r="A4" s="7"/>
      <c r="B4" s="7"/>
      <c r="C4" s="7"/>
      <c r="D4" s="7"/>
      <c r="E4" s="44"/>
      <c r="F4" s="44"/>
      <c r="G4" s="45"/>
      <c r="H4" s="46"/>
      <c r="I4" s="45"/>
      <c r="J4" s="45"/>
      <c r="K4" s="45"/>
      <c r="L4" s="46"/>
      <c r="M4" s="45"/>
      <c r="N4" s="45"/>
      <c r="O4" s="45"/>
      <c r="P4" s="46"/>
      <c r="Q4" s="46"/>
      <c r="R4" s="46"/>
      <c r="S4" s="46"/>
      <c r="T4" s="46"/>
      <c r="U4" s="46"/>
      <c r="V4" s="45"/>
      <c r="W4" s="45"/>
      <c r="X4" s="45"/>
      <c r="Y4" s="73"/>
      <c r="Z4" s="47"/>
      <c r="AA4" s="73"/>
      <c r="AB4" s="73"/>
      <c r="AC4" s="73"/>
      <c r="AD4" s="47"/>
      <c r="AE4" s="73"/>
      <c r="AF4" s="47"/>
      <c r="AG4" s="73"/>
      <c r="AH4" s="73"/>
      <c r="AI4" s="73"/>
      <c r="AJ4" s="45"/>
      <c r="AK4" s="73"/>
      <c r="AL4" s="45"/>
      <c r="AM4" s="47"/>
      <c r="AN4" s="46"/>
      <c r="AO4" s="45"/>
      <c r="AP4" s="45"/>
      <c r="AQ4" s="45"/>
      <c r="AR4" s="46"/>
      <c r="AS4" s="45"/>
      <c r="AT4" s="45"/>
      <c r="AU4" s="45"/>
      <c r="AV4" s="46"/>
      <c r="AW4" s="45"/>
      <c r="AX4" s="45"/>
      <c r="AY4" s="45"/>
      <c r="AZ4" s="46"/>
      <c r="BA4" s="8"/>
      <c r="BB4" s="8"/>
      <c r="BC4" s="8"/>
      <c r="BD4" s="8"/>
      <c r="BE4" s="74"/>
      <c r="BF4" s="74"/>
      <c r="BG4" s="74"/>
      <c r="BH4" s="74"/>
      <c r="BI4" s="74"/>
      <c r="BJ4" s="74"/>
      <c r="BK4" s="74"/>
      <c r="BL4" s="74"/>
      <c r="BM4" s="74"/>
      <c r="BN4" s="74"/>
    </row>
    <row r="5" spans="1:66" ht="12.75" customHeight="1">
      <c r="A5" s="125" t="s">
        <v>0</v>
      </c>
      <c r="B5" s="127" t="s">
        <v>1</v>
      </c>
      <c r="C5" s="128"/>
      <c r="D5" s="129"/>
      <c r="E5" s="133" t="s">
        <v>2</v>
      </c>
      <c r="F5" s="134"/>
      <c r="G5" s="135"/>
      <c r="H5" s="119" t="s">
        <v>3</v>
      </c>
      <c r="I5" s="120"/>
      <c r="J5" s="120"/>
      <c r="K5" s="120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  <c r="AR5" s="121"/>
      <c r="AS5" s="121"/>
      <c r="AT5" s="121"/>
      <c r="AU5" s="121"/>
      <c r="AV5" s="121"/>
      <c r="AW5" s="121"/>
      <c r="AX5" s="121"/>
      <c r="AY5" s="121"/>
      <c r="AZ5" s="121"/>
      <c r="BA5" s="121"/>
      <c r="BB5" s="121"/>
      <c r="BC5" s="121"/>
      <c r="BD5" s="121"/>
      <c r="BE5" s="121"/>
      <c r="BF5" s="121"/>
      <c r="BG5" s="121"/>
      <c r="BH5" s="121"/>
      <c r="BI5" s="121"/>
      <c r="BJ5" s="122"/>
      <c r="BK5" s="139" t="s">
        <v>4</v>
      </c>
      <c r="BL5" s="75"/>
      <c r="BM5" s="139" t="s">
        <v>5</v>
      </c>
      <c r="BN5" s="142"/>
    </row>
    <row r="6" spans="1:66" ht="12.75">
      <c r="A6" s="126"/>
      <c r="B6" s="130"/>
      <c r="C6" s="131"/>
      <c r="D6" s="132"/>
      <c r="E6" s="136"/>
      <c r="F6" s="137"/>
      <c r="G6" s="138"/>
      <c r="H6" s="112" t="s">
        <v>9</v>
      </c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4" t="s">
        <v>10</v>
      </c>
      <c r="AO6" s="115"/>
      <c r="AP6" s="115"/>
      <c r="AQ6" s="115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45" t="s">
        <v>45</v>
      </c>
      <c r="BK6" s="140"/>
      <c r="BL6" s="76"/>
      <c r="BM6" s="140"/>
      <c r="BN6" s="143"/>
    </row>
    <row r="7" spans="1:66" s="85" customFormat="1" ht="75" customHeight="1">
      <c r="A7" s="126"/>
      <c r="B7" s="48" t="s">
        <v>11</v>
      </c>
      <c r="C7" s="48" t="s">
        <v>12</v>
      </c>
      <c r="D7" s="48" t="s">
        <v>13</v>
      </c>
      <c r="E7" s="151" t="s">
        <v>49</v>
      </c>
      <c r="F7" s="151" t="s">
        <v>50</v>
      </c>
      <c r="G7" s="123" t="s">
        <v>16</v>
      </c>
      <c r="H7" s="50" t="s">
        <v>46</v>
      </c>
      <c r="I7" s="77"/>
      <c r="J7" s="77"/>
      <c r="K7" s="77"/>
      <c r="L7" s="50" t="s">
        <v>17</v>
      </c>
      <c r="M7" s="77"/>
      <c r="N7" s="77"/>
      <c r="O7" s="77"/>
      <c r="P7" s="50" t="s">
        <v>51</v>
      </c>
      <c r="Q7" s="77"/>
      <c r="R7" s="77"/>
      <c r="S7" s="77"/>
      <c r="T7" s="52" t="s">
        <v>18</v>
      </c>
      <c r="U7" s="50" t="s">
        <v>19</v>
      </c>
      <c r="V7" s="77"/>
      <c r="W7" s="77"/>
      <c r="X7" s="77"/>
      <c r="Y7" s="78" t="s">
        <v>20</v>
      </c>
      <c r="Z7" s="54"/>
      <c r="AA7" s="78" t="s">
        <v>38</v>
      </c>
      <c r="AB7" s="79"/>
      <c r="AC7" s="78" t="s">
        <v>39</v>
      </c>
      <c r="AD7" s="77"/>
      <c r="AE7" s="80"/>
      <c r="AF7" s="81"/>
      <c r="AG7" s="82" t="s">
        <v>40</v>
      </c>
      <c r="AH7" s="75"/>
      <c r="AI7" s="78" t="s">
        <v>41</v>
      </c>
      <c r="AJ7" s="77"/>
      <c r="AK7" s="80"/>
      <c r="AL7" s="77"/>
      <c r="AM7" s="55" t="s">
        <v>21</v>
      </c>
      <c r="AN7" s="50" t="s">
        <v>22</v>
      </c>
      <c r="AO7" s="77"/>
      <c r="AP7" s="77"/>
      <c r="AQ7" s="77"/>
      <c r="AR7" s="50" t="s">
        <v>23</v>
      </c>
      <c r="AS7" s="77"/>
      <c r="AT7" s="77"/>
      <c r="AU7" s="77"/>
      <c r="AV7" s="50" t="s">
        <v>24</v>
      </c>
      <c r="AW7" s="77"/>
      <c r="AX7" s="77"/>
      <c r="AY7" s="77"/>
      <c r="AZ7" s="50" t="s">
        <v>42</v>
      </c>
      <c r="BA7" s="77"/>
      <c r="BB7" s="77"/>
      <c r="BC7" s="77"/>
      <c r="BD7" s="49" t="s">
        <v>25</v>
      </c>
      <c r="BE7" s="78" t="s">
        <v>26</v>
      </c>
      <c r="BF7" s="79"/>
      <c r="BG7" s="78" t="s">
        <v>27</v>
      </c>
      <c r="BH7" s="79"/>
      <c r="BI7" s="83" t="s">
        <v>28</v>
      </c>
      <c r="BJ7" s="146"/>
      <c r="BK7" s="141"/>
      <c r="BL7" s="84"/>
      <c r="BM7" s="141"/>
      <c r="BN7" s="144"/>
    </row>
    <row r="8" spans="1:66" ht="11.25" customHeight="1">
      <c r="A8" s="11"/>
      <c r="B8" s="11"/>
      <c r="C8" s="11"/>
      <c r="D8" s="11"/>
      <c r="E8" s="152"/>
      <c r="F8" s="152"/>
      <c r="G8" s="124"/>
      <c r="H8" s="13" t="s">
        <v>52</v>
      </c>
      <c r="I8" s="14" t="s">
        <v>30</v>
      </c>
      <c r="J8" s="14" t="s">
        <v>53</v>
      </c>
      <c r="K8" s="14" t="s">
        <v>30</v>
      </c>
      <c r="L8" s="13" t="s">
        <v>52</v>
      </c>
      <c r="M8" s="14" t="s">
        <v>30</v>
      </c>
      <c r="N8" s="14" t="s">
        <v>53</v>
      </c>
      <c r="O8" s="14" t="s">
        <v>30</v>
      </c>
      <c r="P8" s="13" t="s">
        <v>52</v>
      </c>
      <c r="Q8" s="14" t="s">
        <v>30</v>
      </c>
      <c r="R8" s="14" t="s">
        <v>53</v>
      </c>
      <c r="S8" s="14" t="s">
        <v>30</v>
      </c>
      <c r="T8" s="15"/>
      <c r="U8" s="13" t="s">
        <v>52</v>
      </c>
      <c r="V8" s="14" t="s">
        <v>30</v>
      </c>
      <c r="W8" s="14" t="s">
        <v>53</v>
      </c>
      <c r="X8" s="14" t="s">
        <v>30</v>
      </c>
      <c r="Y8" s="86" t="s">
        <v>32</v>
      </c>
      <c r="Z8" s="14" t="s">
        <v>30</v>
      </c>
      <c r="AA8" s="87" t="s">
        <v>52</v>
      </c>
      <c r="AB8" s="87" t="s">
        <v>53</v>
      </c>
      <c r="AC8" s="86" t="s">
        <v>52</v>
      </c>
      <c r="AD8" s="14" t="s">
        <v>30</v>
      </c>
      <c r="AE8" s="86" t="s">
        <v>53</v>
      </c>
      <c r="AF8" s="14" t="s">
        <v>30</v>
      </c>
      <c r="AG8" s="86" t="s">
        <v>52</v>
      </c>
      <c r="AH8" s="87" t="s">
        <v>53</v>
      </c>
      <c r="AI8" s="86" t="s">
        <v>52</v>
      </c>
      <c r="AJ8" s="14" t="s">
        <v>30</v>
      </c>
      <c r="AK8" s="86" t="s">
        <v>53</v>
      </c>
      <c r="AL8" s="14" t="s">
        <v>30</v>
      </c>
      <c r="AM8" s="11"/>
      <c r="AN8" s="13" t="s">
        <v>52</v>
      </c>
      <c r="AO8" s="14" t="s">
        <v>30</v>
      </c>
      <c r="AP8" s="14" t="s">
        <v>53</v>
      </c>
      <c r="AQ8" s="14" t="s">
        <v>30</v>
      </c>
      <c r="AR8" s="13" t="s">
        <v>52</v>
      </c>
      <c r="AS8" s="14" t="s">
        <v>30</v>
      </c>
      <c r="AT8" s="14" t="s">
        <v>53</v>
      </c>
      <c r="AU8" s="14" t="s">
        <v>30</v>
      </c>
      <c r="AV8" s="13" t="s">
        <v>52</v>
      </c>
      <c r="AW8" s="14" t="s">
        <v>30</v>
      </c>
      <c r="AX8" s="14" t="s">
        <v>53</v>
      </c>
      <c r="AY8" s="14" t="s">
        <v>30</v>
      </c>
      <c r="AZ8" s="13" t="s">
        <v>52</v>
      </c>
      <c r="BA8" s="14" t="s">
        <v>30</v>
      </c>
      <c r="BB8" s="14" t="s">
        <v>53</v>
      </c>
      <c r="BC8" s="88" t="s">
        <v>30</v>
      </c>
      <c r="BD8" s="16"/>
      <c r="BE8" s="87" t="s">
        <v>52</v>
      </c>
      <c r="BF8" s="87" t="s">
        <v>53</v>
      </c>
      <c r="BG8" s="87" t="s">
        <v>52</v>
      </c>
      <c r="BH8" s="87" t="s">
        <v>53</v>
      </c>
      <c r="BI8" s="89"/>
      <c r="BJ8" s="90"/>
      <c r="BK8" s="87" t="s">
        <v>52</v>
      </c>
      <c r="BL8" s="87" t="s">
        <v>53</v>
      </c>
      <c r="BM8" s="87" t="s">
        <v>52</v>
      </c>
      <c r="BN8" s="87" t="s">
        <v>53</v>
      </c>
    </row>
    <row r="9" spans="1:66" ht="12.75">
      <c r="A9" s="25">
        <v>1</v>
      </c>
      <c r="B9" s="105" t="s">
        <v>62</v>
      </c>
      <c r="C9" s="105">
        <v>47</v>
      </c>
      <c r="D9" s="25"/>
      <c r="E9" s="26">
        <f aca="true" t="shared" si="0" ref="E9:E45">I9+M9+Q9+V9+Z9+AD9+AJ9+AO9+AS9+AW9+BA9</f>
        <v>157.5</v>
      </c>
      <c r="F9" s="26">
        <f aca="true" t="shared" si="1" ref="F9:F45">K9+O9+S9+X9+AF9+AL9+AQ9+AU9+AY9+BC9</f>
        <v>0</v>
      </c>
      <c r="G9" s="26"/>
      <c r="H9" s="27">
        <v>0.3</v>
      </c>
      <c r="I9" s="26">
        <f>H9*525</f>
        <v>157.5</v>
      </c>
      <c r="J9" s="27"/>
      <c r="K9" s="27"/>
      <c r="L9" s="27"/>
      <c r="M9" s="26"/>
      <c r="N9" s="91"/>
      <c r="O9" s="26"/>
      <c r="P9" s="27"/>
      <c r="Q9" s="27"/>
      <c r="R9" s="27"/>
      <c r="S9" s="27"/>
      <c r="T9" s="27"/>
      <c r="U9" s="27"/>
      <c r="V9" s="26"/>
      <c r="W9" s="26"/>
      <c r="X9" s="26"/>
      <c r="Y9" s="32"/>
      <c r="Z9" s="25"/>
      <c r="AA9" s="25"/>
      <c r="AB9" s="32"/>
      <c r="AC9" s="25"/>
      <c r="AD9" s="25"/>
      <c r="AE9" s="32"/>
      <c r="AF9" s="25"/>
      <c r="AG9" s="25"/>
      <c r="AH9" s="32"/>
      <c r="AI9" s="32"/>
      <c r="AJ9" s="26"/>
      <c r="AK9" s="32"/>
      <c r="AL9" s="26"/>
      <c r="AM9" s="25"/>
      <c r="AN9" s="27"/>
      <c r="AO9" s="26"/>
      <c r="AP9" s="26"/>
      <c r="AQ9" s="26"/>
      <c r="AR9" s="27"/>
      <c r="AS9" s="26"/>
      <c r="AT9" s="26"/>
      <c r="AU9" s="26"/>
      <c r="AV9" s="27"/>
      <c r="AW9" s="26"/>
      <c r="AX9" s="26"/>
      <c r="AY9" s="26"/>
      <c r="AZ9" s="27"/>
      <c r="BA9" s="29"/>
      <c r="BB9" s="29"/>
      <c r="BC9" s="29"/>
      <c r="BD9" s="31"/>
      <c r="BE9" s="32"/>
      <c r="BF9" s="32"/>
      <c r="BG9" s="32">
        <v>1</v>
      </c>
      <c r="BH9" s="92">
        <v>1</v>
      </c>
      <c r="BI9" s="61"/>
      <c r="BJ9" s="61"/>
      <c r="BK9" s="30"/>
      <c r="BL9" s="61"/>
      <c r="BM9" s="61">
        <v>1</v>
      </c>
      <c r="BN9" s="61">
        <v>1</v>
      </c>
    </row>
    <row r="10" spans="1:66" ht="12.75">
      <c r="A10" s="25">
        <f aca="true" t="shared" si="2" ref="A10:A45">A9+1</f>
        <v>2</v>
      </c>
      <c r="B10" s="105" t="s">
        <v>62</v>
      </c>
      <c r="C10" s="105">
        <v>51</v>
      </c>
      <c r="D10" s="25"/>
      <c r="E10" s="26">
        <f t="shared" si="0"/>
        <v>78.75</v>
      </c>
      <c r="F10" s="26">
        <f t="shared" si="1"/>
        <v>0</v>
      </c>
      <c r="G10" s="26"/>
      <c r="H10" s="27">
        <v>0.15</v>
      </c>
      <c r="I10" s="26">
        <f>H10*525</f>
        <v>78.75</v>
      </c>
      <c r="J10" s="27"/>
      <c r="K10" s="27"/>
      <c r="L10" s="27"/>
      <c r="M10" s="26"/>
      <c r="N10" s="91"/>
      <c r="O10" s="26"/>
      <c r="P10" s="27"/>
      <c r="Q10" s="27"/>
      <c r="R10" s="27"/>
      <c r="S10" s="27"/>
      <c r="T10" s="27"/>
      <c r="U10" s="27"/>
      <c r="V10" s="26"/>
      <c r="W10" s="26"/>
      <c r="X10" s="26"/>
      <c r="Y10" s="32"/>
      <c r="Z10" s="25"/>
      <c r="AA10" s="25"/>
      <c r="AB10" s="32"/>
      <c r="AC10" s="25"/>
      <c r="AD10" s="25"/>
      <c r="AE10" s="32"/>
      <c r="AF10" s="25"/>
      <c r="AG10" s="25"/>
      <c r="AH10" s="32"/>
      <c r="AI10" s="32"/>
      <c r="AJ10" s="26"/>
      <c r="AK10" s="32"/>
      <c r="AL10" s="26"/>
      <c r="AM10" s="25"/>
      <c r="AN10" s="27"/>
      <c r="AO10" s="26"/>
      <c r="AP10" s="26"/>
      <c r="AQ10" s="26"/>
      <c r="AR10" s="27"/>
      <c r="AS10" s="26"/>
      <c r="AT10" s="26"/>
      <c r="AU10" s="26"/>
      <c r="AV10" s="27"/>
      <c r="AW10" s="26"/>
      <c r="AX10" s="26"/>
      <c r="AY10" s="26"/>
      <c r="AZ10" s="27"/>
      <c r="BA10" s="29"/>
      <c r="BB10" s="29"/>
      <c r="BC10" s="29"/>
      <c r="BD10" s="31"/>
      <c r="BE10" s="32"/>
      <c r="BF10" s="32"/>
      <c r="BG10" s="32">
        <v>1</v>
      </c>
      <c r="BH10" s="92">
        <v>1</v>
      </c>
      <c r="BI10" s="61"/>
      <c r="BJ10" s="61"/>
      <c r="BK10" s="30"/>
      <c r="BL10" s="61"/>
      <c r="BM10" s="61">
        <v>1</v>
      </c>
      <c r="BN10" s="61">
        <v>1</v>
      </c>
    </row>
    <row r="11" spans="1:66" ht="12.75">
      <c r="A11" s="25">
        <f t="shared" si="2"/>
        <v>3</v>
      </c>
      <c r="B11" s="105" t="s">
        <v>62</v>
      </c>
      <c r="C11" s="105">
        <v>55</v>
      </c>
      <c r="D11" s="25"/>
      <c r="E11" s="26">
        <f t="shared" si="0"/>
        <v>3.304</v>
      </c>
      <c r="F11" s="26">
        <f t="shared" si="1"/>
        <v>3.304</v>
      </c>
      <c r="G11" s="26"/>
      <c r="H11" s="27"/>
      <c r="I11" s="26"/>
      <c r="J11" s="27"/>
      <c r="K11" s="27"/>
      <c r="L11" s="27"/>
      <c r="M11" s="26"/>
      <c r="N11" s="91"/>
      <c r="O11" s="27"/>
      <c r="P11" s="27"/>
      <c r="Q11" s="27"/>
      <c r="R11" s="27"/>
      <c r="S11" s="27"/>
      <c r="T11" s="27"/>
      <c r="U11" s="27"/>
      <c r="V11" s="26"/>
      <c r="W11" s="26"/>
      <c r="X11" s="26"/>
      <c r="Y11" s="32"/>
      <c r="Z11" s="25"/>
      <c r="AA11" s="25"/>
      <c r="AB11" s="32"/>
      <c r="AC11" s="25"/>
      <c r="AD11" s="25"/>
      <c r="AE11" s="32"/>
      <c r="AF11" s="25"/>
      <c r="AG11" s="25">
        <v>5</v>
      </c>
      <c r="AH11" s="32"/>
      <c r="AI11" s="32"/>
      <c r="AJ11" s="26"/>
      <c r="AK11" s="32"/>
      <c r="AL11" s="26"/>
      <c r="AM11" s="25"/>
      <c r="AN11" s="27" t="s">
        <v>55</v>
      </c>
      <c r="AO11" s="26">
        <v>3.304</v>
      </c>
      <c r="AP11" s="95" t="s">
        <v>55</v>
      </c>
      <c r="AQ11" s="94">
        <v>3.304</v>
      </c>
      <c r="AR11" s="27"/>
      <c r="AS11" s="26"/>
      <c r="AT11" s="26"/>
      <c r="AU11" s="26"/>
      <c r="AV11" s="27"/>
      <c r="AW11" s="26"/>
      <c r="AX11" s="26"/>
      <c r="AY11" s="26"/>
      <c r="AZ11" s="27"/>
      <c r="BA11" s="29"/>
      <c r="BB11" s="29"/>
      <c r="BC11" s="29"/>
      <c r="BD11" s="29"/>
      <c r="BE11" s="32"/>
      <c r="BF11" s="32"/>
      <c r="BG11" s="32">
        <v>4</v>
      </c>
      <c r="BH11" s="92">
        <v>4</v>
      </c>
      <c r="BI11" s="61"/>
      <c r="BJ11" s="61"/>
      <c r="BK11" s="30"/>
      <c r="BL11" s="61"/>
      <c r="BM11" s="61">
        <v>1</v>
      </c>
      <c r="BN11" s="61">
        <v>1</v>
      </c>
    </row>
    <row r="12" spans="1:66" ht="12.75">
      <c r="A12" s="25">
        <f t="shared" si="2"/>
        <v>4</v>
      </c>
      <c r="B12" s="105" t="s">
        <v>63</v>
      </c>
      <c r="C12" s="105">
        <v>121</v>
      </c>
      <c r="D12" s="25"/>
      <c r="E12" s="26">
        <f t="shared" si="0"/>
        <v>0</v>
      </c>
      <c r="F12" s="26">
        <f t="shared" si="1"/>
        <v>0</v>
      </c>
      <c r="G12" s="26"/>
      <c r="H12" s="27"/>
      <c r="I12" s="26"/>
      <c r="J12" s="27"/>
      <c r="K12" s="27"/>
      <c r="L12" s="27"/>
      <c r="M12" s="26"/>
      <c r="N12" s="91"/>
      <c r="O12" s="27"/>
      <c r="P12" s="27"/>
      <c r="Q12" s="27"/>
      <c r="R12" s="27"/>
      <c r="S12" s="27"/>
      <c r="T12" s="27"/>
      <c r="U12" s="27"/>
      <c r="V12" s="26"/>
      <c r="W12" s="26"/>
      <c r="X12" s="26"/>
      <c r="Y12" s="32"/>
      <c r="Z12" s="25"/>
      <c r="AA12" s="25">
        <v>2</v>
      </c>
      <c r="AB12" s="32"/>
      <c r="AC12" s="25"/>
      <c r="AD12" s="25"/>
      <c r="AE12" s="32"/>
      <c r="AF12" s="25"/>
      <c r="AG12" s="25">
        <v>10</v>
      </c>
      <c r="AH12" s="32"/>
      <c r="AI12" s="32"/>
      <c r="AJ12" s="26"/>
      <c r="AK12" s="32"/>
      <c r="AL12" s="26"/>
      <c r="AM12" s="25"/>
      <c r="AN12" s="27"/>
      <c r="AO12" s="26"/>
      <c r="AP12" s="26"/>
      <c r="AQ12" s="26"/>
      <c r="AR12" s="27"/>
      <c r="AS12" s="26"/>
      <c r="AT12" s="26"/>
      <c r="AU12" s="26"/>
      <c r="AV12" s="27"/>
      <c r="AW12" s="26"/>
      <c r="AX12" s="26"/>
      <c r="AY12" s="26"/>
      <c r="AZ12" s="27"/>
      <c r="BA12" s="29"/>
      <c r="BB12" s="29"/>
      <c r="BC12" s="29"/>
      <c r="BD12" s="31"/>
      <c r="BE12" s="32"/>
      <c r="BF12" s="32"/>
      <c r="BG12" s="32">
        <v>1</v>
      </c>
      <c r="BH12" s="92">
        <v>1</v>
      </c>
      <c r="BI12" s="61"/>
      <c r="BJ12" s="61"/>
      <c r="BK12" s="30"/>
      <c r="BL12" s="61"/>
      <c r="BM12" s="61">
        <v>1</v>
      </c>
      <c r="BN12" s="61">
        <v>1</v>
      </c>
    </row>
    <row r="13" spans="1:66" ht="12.75">
      <c r="A13" s="25">
        <v>5</v>
      </c>
      <c r="B13" s="105" t="s">
        <v>64</v>
      </c>
      <c r="C13" s="105">
        <v>17</v>
      </c>
      <c r="D13" s="25"/>
      <c r="E13" s="26">
        <f t="shared" si="0"/>
        <v>0</v>
      </c>
      <c r="F13" s="26">
        <f t="shared" si="1"/>
        <v>9.75</v>
      </c>
      <c r="G13" s="26"/>
      <c r="H13" s="27"/>
      <c r="I13" s="26"/>
      <c r="J13" s="95">
        <v>0.03</v>
      </c>
      <c r="K13" s="94">
        <f>J13*325</f>
        <v>9.75</v>
      </c>
      <c r="L13" s="27"/>
      <c r="M13" s="26"/>
      <c r="N13" s="91"/>
      <c r="O13" s="26"/>
      <c r="P13" s="27"/>
      <c r="Q13" s="27"/>
      <c r="R13" s="27"/>
      <c r="S13" s="27"/>
      <c r="T13" s="27"/>
      <c r="U13" s="27"/>
      <c r="V13" s="26"/>
      <c r="W13" s="26"/>
      <c r="X13" s="26"/>
      <c r="Y13" s="32"/>
      <c r="Z13" s="25"/>
      <c r="AA13" s="25">
        <v>12</v>
      </c>
      <c r="AB13" s="32"/>
      <c r="AC13" s="25"/>
      <c r="AD13" s="25"/>
      <c r="AE13" s="32"/>
      <c r="AF13" s="25"/>
      <c r="AG13" s="25"/>
      <c r="AH13" s="32"/>
      <c r="AI13" s="32"/>
      <c r="AJ13" s="26"/>
      <c r="AK13" s="32"/>
      <c r="AL13" s="26"/>
      <c r="AM13" s="25"/>
      <c r="AN13" s="27"/>
      <c r="AO13" s="26"/>
      <c r="AP13" s="26"/>
      <c r="AQ13" s="26"/>
      <c r="AR13" s="27"/>
      <c r="AS13" s="26"/>
      <c r="AT13" s="26"/>
      <c r="AU13" s="26"/>
      <c r="AV13" s="27"/>
      <c r="AW13" s="26"/>
      <c r="AX13" s="26"/>
      <c r="AY13" s="26"/>
      <c r="AZ13" s="27"/>
      <c r="BA13" s="29"/>
      <c r="BB13" s="29"/>
      <c r="BC13" s="29"/>
      <c r="BD13" s="29"/>
      <c r="BE13" s="32"/>
      <c r="BF13" s="32"/>
      <c r="BG13" s="32">
        <v>1</v>
      </c>
      <c r="BH13" s="92">
        <v>1</v>
      </c>
      <c r="BI13" s="61"/>
      <c r="BJ13" s="61"/>
      <c r="BK13" s="30">
        <v>1</v>
      </c>
      <c r="BL13" s="61"/>
      <c r="BM13" s="61">
        <v>1</v>
      </c>
      <c r="BN13" s="61">
        <v>1</v>
      </c>
    </row>
    <row r="14" spans="1:66" ht="15" customHeight="1">
      <c r="A14" s="25">
        <f t="shared" si="2"/>
        <v>6</v>
      </c>
      <c r="B14" s="105" t="s">
        <v>33</v>
      </c>
      <c r="C14" s="105">
        <v>64</v>
      </c>
      <c r="D14" s="25"/>
      <c r="E14" s="26">
        <f t="shared" si="0"/>
        <v>29.5</v>
      </c>
      <c r="F14" s="26">
        <f t="shared" si="1"/>
        <v>30.5</v>
      </c>
      <c r="G14" s="26"/>
      <c r="H14" s="27"/>
      <c r="I14" s="26">
        <f>H14*525</f>
        <v>0</v>
      </c>
      <c r="J14" s="27"/>
      <c r="K14" s="26"/>
      <c r="L14" s="27">
        <v>0.059</v>
      </c>
      <c r="M14" s="26">
        <f aca="true" t="shared" si="3" ref="M14:M22">L14*500</f>
        <v>29.5</v>
      </c>
      <c r="N14" s="93">
        <v>0.061</v>
      </c>
      <c r="O14" s="94">
        <f>N14*500</f>
        <v>30.5</v>
      </c>
      <c r="P14" s="27"/>
      <c r="Q14" s="27"/>
      <c r="R14" s="27"/>
      <c r="S14" s="27"/>
      <c r="T14" s="27"/>
      <c r="U14" s="27"/>
      <c r="V14" s="26"/>
      <c r="W14" s="26"/>
      <c r="X14" s="26"/>
      <c r="Y14" s="32"/>
      <c r="Z14" s="25"/>
      <c r="AA14" s="25"/>
      <c r="AB14" s="32"/>
      <c r="AC14" s="25"/>
      <c r="AD14" s="25"/>
      <c r="AE14" s="32"/>
      <c r="AF14" s="25"/>
      <c r="AG14" s="25">
        <v>18</v>
      </c>
      <c r="AH14" s="32"/>
      <c r="AI14" s="32"/>
      <c r="AJ14" s="26"/>
      <c r="AK14" s="32"/>
      <c r="AL14" s="26"/>
      <c r="AM14" s="25"/>
      <c r="AN14" s="27"/>
      <c r="AO14" s="26"/>
      <c r="AP14" s="26"/>
      <c r="AQ14" s="26"/>
      <c r="AR14" s="27"/>
      <c r="AS14" s="26"/>
      <c r="AT14" s="26"/>
      <c r="AU14" s="26"/>
      <c r="AV14" s="27"/>
      <c r="AW14" s="26"/>
      <c r="AX14" s="26"/>
      <c r="AY14" s="26"/>
      <c r="AZ14" s="27"/>
      <c r="BA14" s="29"/>
      <c r="BB14" s="29"/>
      <c r="BC14" s="29"/>
      <c r="BD14" s="29"/>
      <c r="BE14" s="32"/>
      <c r="BF14" s="32"/>
      <c r="BG14" s="32">
        <v>3</v>
      </c>
      <c r="BH14" s="92">
        <v>3</v>
      </c>
      <c r="BI14" s="61"/>
      <c r="BJ14" s="61"/>
      <c r="BK14" s="30">
        <v>1</v>
      </c>
      <c r="BL14" s="61"/>
      <c r="BM14" s="61">
        <v>1</v>
      </c>
      <c r="BN14" s="61">
        <v>1</v>
      </c>
    </row>
    <row r="15" spans="1:66" ht="12.75">
      <c r="A15" s="25">
        <f t="shared" si="2"/>
        <v>7</v>
      </c>
      <c r="B15" s="105" t="s">
        <v>33</v>
      </c>
      <c r="C15" s="105">
        <v>78</v>
      </c>
      <c r="D15" s="25"/>
      <c r="E15" s="26">
        <f t="shared" si="0"/>
        <v>15</v>
      </c>
      <c r="F15" s="26">
        <f t="shared" si="1"/>
        <v>18</v>
      </c>
      <c r="G15" s="26"/>
      <c r="H15" s="27"/>
      <c r="I15" s="26"/>
      <c r="J15" s="27"/>
      <c r="K15" s="26"/>
      <c r="L15" s="27">
        <v>0.03</v>
      </c>
      <c r="M15" s="26">
        <f t="shared" si="3"/>
        <v>15</v>
      </c>
      <c r="N15" s="93">
        <v>0.036</v>
      </c>
      <c r="O15" s="94">
        <f>N15*500</f>
        <v>18</v>
      </c>
      <c r="P15" s="27"/>
      <c r="Q15" s="27"/>
      <c r="R15" s="27"/>
      <c r="S15" s="27"/>
      <c r="T15" s="27"/>
      <c r="U15" s="27"/>
      <c r="V15" s="26"/>
      <c r="W15" s="26"/>
      <c r="X15" s="26"/>
      <c r="Y15" s="32"/>
      <c r="Z15" s="25"/>
      <c r="AA15" s="25"/>
      <c r="AB15" s="32"/>
      <c r="AC15" s="25"/>
      <c r="AD15" s="25"/>
      <c r="AE15" s="32"/>
      <c r="AF15" s="25"/>
      <c r="AG15" s="25">
        <v>24</v>
      </c>
      <c r="AH15" s="32"/>
      <c r="AI15" s="32"/>
      <c r="AJ15" s="26"/>
      <c r="AK15" s="32"/>
      <c r="AL15" s="26"/>
      <c r="AM15" s="25"/>
      <c r="AN15" s="27"/>
      <c r="AO15" s="26"/>
      <c r="AP15" s="26"/>
      <c r="AQ15" s="26"/>
      <c r="AR15" s="27"/>
      <c r="AS15" s="26"/>
      <c r="AT15" s="26"/>
      <c r="AU15" s="26"/>
      <c r="AV15" s="27"/>
      <c r="AW15" s="26"/>
      <c r="AX15" s="26"/>
      <c r="AY15" s="26"/>
      <c r="AZ15" s="27"/>
      <c r="BA15" s="29"/>
      <c r="BB15" s="29"/>
      <c r="BC15" s="29"/>
      <c r="BD15" s="29"/>
      <c r="BE15" s="32"/>
      <c r="BF15" s="32"/>
      <c r="BG15" s="32">
        <v>6</v>
      </c>
      <c r="BH15" s="92">
        <v>6</v>
      </c>
      <c r="BI15" s="61"/>
      <c r="BJ15" s="61"/>
      <c r="BK15" s="30">
        <v>1</v>
      </c>
      <c r="BL15" s="61"/>
      <c r="BM15" s="61">
        <v>1</v>
      </c>
      <c r="BN15" s="61">
        <v>1</v>
      </c>
    </row>
    <row r="16" spans="1:66" ht="12.75">
      <c r="A16" s="25">
        <f t="shared" si="2"/>
        <v>8</v>
      </c>
      <c r="B16" s="105" t="s">
        <v>33</v>
      </c>
      <c r="C16" s="105">
        <v>80</v>
      </c>
      <c r="D16" s="25"/>
      <c r="E16" s="26">
        <f t="shared" si="0"/>
        <v>28.5</v>
      </c>
      <c r="F16" s="26">
        <f t="shared" si="1"/>
        <v>41</v>
      </c>
      <c r="G16" s="26"/>
      <c r="H16" s="27"/>
      <c r="I16" s="26"/>
      <c r="J16" s="27"/>
      <c r="K16" s="27"/>
      <c r="L16" s="27">
        <v>0.057</v>
      </c>
      <c r="M16" s="26">
        <f t="shared" si="3"/>
        <v>28.5</v>
      </c>
      <c r="N16" s="93">
        <v>0.082</v>
      </c>
      <c r="O16" s="94">
        <f>N16*500</f>
        <v>41</v>
      </c>
      <c r="P16" s="27"/>
      <c r="Q16" s="27"/>
      <c r="R16" s="27"/>
      <c r="S16" s="27"/>
      <c r="T16" s="27"/>
      <c r="U16" s="27"/>
      <c r="V16" s="26"/>
      <c r="W16" s="26"/>
      <c r="X16" s="26"/>
      <c r="Y16" s="32"/>
      <c r="Z16" s="25"/>
      <c r="AA16" s="25">
        <v>8</v>
      </c>
      <c r="AB16" s="32"/>
      <c r="AC16" s="25"/>
      <c r="AD16" s="25"/>
      <c r="AE16" s="32"/>
      <c r="AF16" s="25"/>
      <c r="AG16" s="25">
        <v>6</v>
      </c>
      <c r="AH16" s="32"/>
      <c r="AI16" s="32"/>
      <c r="AJ16" s="26"/>
      <c r="AK16" s="32"/>
      <c r="AL16" s="26"/>
      <c r="AM16" s="25"/>
      <c r="AN16" s="27"/>
      <c r="AO16" s="26"/>
      <c r="AP16" s="26"/>
      <c r="AQ16" s="26"/>
      <c r="AR16" s="27"/>
      <c r="AS16" s="26"/>
      <c r="AT16" s="26"/>
      <c r="AU16" s="26"/>
      <c r="AV16" s="27"/>
      <c r="AW16" s="26"/>
      <c r="AX16" s="26"/>
      <c r="AY16" s="26"/>
      <c r="AZ16" s="27"/>
      <c r="BA16" s="29"/>
      <c r="BB16" s="29"/>
      <c r="BC16" s="29"/>
      <c r="BD16" s="29"/>
      <c r="BE16" s="98">
        <v>2</v>
      </c>
      <c r="BF16" s="92">
        <v>2</v>
      </c>
      <c r="BG16" s="32">
        <v>2</v>
      </c>
      <c r="BH16" s="92">
        <v>2</v>
      </c>
      <c r="BI16" s="61"/>
      <c r="BJ16" s="61"/>
      <c r="BK16" s="30">
        <v>1</v>
      </c>
      <c r="BL16" s="61"/>
      <c r="BM16" s="61">
        <v>1</v>
      </c>
      <c r="BN16" s="61">
        <v>1</v>
      </c>
    </row>
    <row r="17" spans="1:66" ht="12.75">
      <c r="A17" s="25">
        <f t="shared" si="2"/>
        <v>9</v>
      </c>
      <c r="B17" s="105" t="s">
        <v>33</v>
      </c>
      <c r="C17" s="105">
        <v>81</v>
      </c>
      <c r="D17" s="25"/>
      <c r="E17" s="26">
        <f t="shared" si="0"/>
        <v>4.868</v>
      </c>
      <c r="F17" s="26">
        <f t="shared" si="1"/>
        <v>0</v>
      </c>
      <c r="G17" s="26"/>
      <c r="H17" s="27"/>
      <c r="I17" s="26"/>
      <c r="J17" s="27"/>
      <c r="K17" s="27"/>
      <c r="L17" s="27"/>
      <c r="M17" s="26"/>
      <c r="N17" s="91"/>
      <c r="O17" s="26"/>
      <c r="P17" s="27"/>
      <c r="Q17" s="27"/>
      <c r="R17" s="27"/>
      <c r="S17" s="27"/>
      <c r="T17" s="27"/>
      <c r="U17" s="27"/>
      <c r="V17" s="26"/>
      <c r="W17" s="26"/>
      <c r="X17" s="26"/>
      <c r="Y17" s="32"/>
      <c r="Z17" s="25"/>
      <c r="AA17" s="25">
        <v>1</v>
      </c>
      <c r="AB17" s="32"/>
      <c r="AC17" s="25"/>
      <c r="AD17" s="25"/>
      <c r="AE17" s="32"/>
      <c r="AF17" s="25"/>
      <c r="AG17" s="25"/>
      <c r="AH17" s="32"/>
      <c r="AI17" s="32"/>
      <c r="AJ17" s="26"/>
      <c r="AK17" s="32"/>
      <c r="AL17" s="26"/>
      <c r="AM17" s="25"/>
      <c r="AN17" s="27" t="s">
        <v>56</v>
      </c>
      <c r="AO17" s="26">
        <v>4.868</v>
      </c>
      <c r="AP17" s="26"/>
      <c r="AQ17" s="26"/>
      <c r="AR17" s="27"/>
      <c r="AS17" s="26"/>
      <c r="AT17" s="26"/>
      <c r="AU17" s="26"/>
      <c r="AV17" s="27"/>
      <c r="AW17" s="26"/>
      <c r="AX17" s="26"/>
      <c r="AY17" s="26"/>
      <c r="AZ17" s="27"/>
      <c r="BA17" s="29"/>
      <c r="BB17" s="29"/>
      <c r="BC17" s="29"/>
      <c r="BD17" s="29"/>
      <c r="BE17" s="98">
        <v>2</v>
      </c>
      <c r="BF17" s="92">
        <v>2</v>
      </c>
      <c r="BG17" s="32">
        <v>2</v>
      </c>
      <c r="BH17" s="92">
        <v>2</v>
      </c>
      <c r="BI17" s="61"/>
      <c r="BJ17" s="61"/>
      <c r="BK17" s="30"/>
      <c r="BL17" s="61"/>
      <c r="BM17" s="61">
        <v>1</v>
      </c>
      <c r="BN17" s="61">
        <v>1</v>
      </c>
    </row>
    <row r="18" spans="1:66" ht="12.75">
      <c r="A18" s="25">
        <f t="shared" si="2"/>
        <v>10</v>
      </c>
      <c r="B18" s="105" t="s">
        <v>33</v>
      </c>
      <c r="C18" s="105">
        <v>90</v>
      </c>
      <c r="D18" s="25" t="s">
        <v>35</v>
      </c>
      <c r="E18" s="26">
        <f t="shared" si="0"/>
        <v>61.756</v>
      </c>
      <c r="F18" s="26">
        <f t="shared" si="1"/>
        <v>0</v>
      </c>
      <c r="G18" s="26"/>
      <c r="H18" s="27"/>
      <c r="I18" s="26">
        <f>H18*525</f>
        <v>0</v>
      </c>
      <c r="J18" s="27"/>
      <c r="K18" s="26"/>
      <c r="L18" s="27">
        <v>0.12</v>
      </c>
      <c r="M18" s="26">
        <f t="shared" si="3"/>
        <v>60</v>
      </c>
      <c r="N18" s="91"/>
      <c r="O18" s="26"/>
      <c r="P18" s="27"/>
      <c r="Q18" s="27"/>
      <c r="R18" s="27"/>
      <c r="S18" s="27"/>
      <c r="T18" s="27"/>
      <c r="U18" s="27"/>
      <c r="V18" s="26"/>
      <c r="W18" s="26"/>
      <c r="X18" s="26"/>
      <c r="Y18" s="32"/>
      <c r="Z18" s="25"/>
      <c r="AA18" s="25">
        <v>4</v>
      </c>
      <c r="AB18" s="32"/>
      <c r="AC18" s="25"/>
      <c r="AD18" s="25"/>
      <c r="AE18" s="32"/>
      <c r="AF18" s="25"/>
      <c r="AG18" s="25"/>
      <c r="AH18" s="32"/>
      <c r="AI18" s="32"/>
      <c r="AJ18" s="26"/>
      <c r="AK18" s="32"/>
      <c r="AL18" s="26"/>
      <c r="AM18" s="25"/>
      <c r="AN18" s="27" t="s">
        <v>56</v>
      </c>
      <c r="AO18" s="26">
        <v>1.756</v>
      </c>
      <c r="AP18" s="26"/>
      <c r="AQ18" s="26"/>
      <c r="AR18" s="27"/>
      <c r="AS18" s="26"/>
      <c r="AT18" s="26"/>
      <c r="AU18" s="26"/>
      <c r="AV18" s="27"/>
      <c r="AW18" s="26"/>
      <c r="AX18" s="26"/>
      <c r="AY18" s="26"/>
      <c r="AZ18" s="27"/>
      <c r="BA18" s="29"/>
      <c r="BB18" s="29"/>
      <c r="BC18" s="29"/>
      <c r="BD18" s="29"/>
      <c r="BE18" s="32"/>
      <c r="BF18" s="32"/>
      <c r="BG18" s="32">
        <v>4</v>
      </c>
      <c r="BH18" s="92">
        <v>4</v>
      </c>
      <c r="BI18" s="61"/>
      <c r="BJ18" s="61"/>
      <c r="BK18" s="30">
        <v>1</v>
      </c>
      <c r="BL18" s="61"/>
      <c r="BM18" s="61">
        <v>1</v>
      </c>
      <c r="BN18" s="61">
        <v>1</v>
      </c>
    </row>
    <row r="19" spans="1:66" ht="12.75">
      <c r="A19" s="25">
        <f t="shared" si="2"/>
        <v>11</v>
      </c>
      <c r="B19" s="105" t="s">
        <v>33</v>
      </c>
      <c r="C19" s="105">
        <v>92</v>
      </c>
      <c r="D19" s="25"/>
      <c r="E19" s="26">
        <f t="shared" si="0"/>
        <v>47.726</v>
      </c>
      <c r="F19" s="26">
        <f t="shared" si="1"/>
        <v>27.836</v>
      </c>
      <c r="G19" s="26"/>
      <c r="H19" s="27">
        <v>0.05</v>
      </c>
      <c r="I19" s="26">
        <f>H19*525</f>
        <v>26.25</v>
      </c>
      <c r="J19" s="95">
        <v>0.06</v>
      </c>
      <c r="K19" s="94">
        <f>J19*325</f>
        <v>19.5</v>
      </c>
      <c r="L19" s="27">
        <v>0.017</v>
      </c>
      <c r="M19" s="26">
        <f t="shared" si="3"/>
        <v>8.5</v>
      </c>
      <c r="N19" s="91"/>
      <c r="O19" s="26"/>
      <c r="P19" s="27"/>
      <c r="Q19" s="27"/>
      <c r="R19" s="27"/>
      <c r="S19" s="27"/>
      <c r="T19" s="27"/>
      <c r="U19" s="27"/>
      <c r="V19" s="26"/>
      <c r="W19" s="26"/>
      <c r="X19" s="26"/>
      <c r="Y19" s="32"/>
      <c r="Z19" s="25"/>
      <c r="AA19" s="25">
        <v>4</v>
      </c>
      <c r="AB19" s="32"/>
      <c r="AC19" s="25"/>
      <c r="AD19" s="25"/>
      <c r="AE19" s="32"/>
      <c r="AF19" s="25"/>
      <c r="AG19" s="25"/>
      <c r="AH19" s="32"/>
      <c r="AI19" s="32"/>
      <c r="AJ19" s="26"/>
      <c r="AK19" s="32"/>
      <c r="AL19" s="26"/>
      <c r="AM19" s="25"/>
      <c r="AN19" s="27" t="s">
        <v>56</v>
      </c>
      <c r="AO19" s="26">
        <v>1.756</v>
      </c>
      <c r="AP19" s="95" t="s">
        <v>57</v>
      </c>
      <c r="AQ19" s="94">
        <f>4*2.084</f>
        <v>8.336</v>
      </c>
      <c r="AR19" s="27">
        <v>0.012</v>
      </c>
      <c r="AS19" s="26">
        <f>AR19*935</f>
        <v>11.22</v>
      </c>
      <c r="AT19" s="26"/>
      <c r="AU19" s="26"/>
      <c r="AV19" s="27"/>
      <c r="AW19" s="26"/>
      <c r="AX19" s="26"/>
      <c r="AY19" s="26"/>
      <c r="AZ19" s="27"/>
      <c r="BA19" s="29"/>
      <c r="BB19" s="29"/>
      <c r="BC19" s="29"/>
      <c r="BD19" s="29"/>
      <c r="BE19" s="98">
        <v>1</v>
      </c>
      <c r="BF19" s="92">
        <v>1</v>
      </c>
      <c r="BG19" s="99">
        <v>4</v>
      </c>
      <c r="BH19" s="92">
        <v>4</v>
      </c>
      <c r="BI19" s="61"/>
      <c r="BJ19" s="61"/>
      <c r="BK19" s="30"/>
      <c r="BL19" s="61"/>
      <c r="BM19" s="61">
        <v>1</v>
      </c>
      <c r="BN19" s="61">
        <v>1</v>
      </c>
    </row>
    <row r="20" spans="1:66" ht="12.75">
      <c r="A20" s="25">
        <f t="shared" si="2"/>
        <v>12</v>
      </c>
      <c r="B20" s="105" t="s">
        <v>33</v>
      </c>
      <c r="C20" s="105">
        <v>94</v>
      </c>
      <c r="D20" s="25"/>
      <c r="E20" s="26">
        <f t="shared" si="0"/>
        <v>31.418</v>
      </c>
      <c r="F20" s="26">
        <f t="shared" si="1"/>
        <v>26.5</v>
      </c>
      <c r="G20" s="26"/>
      <c r="H20" s="27"/>
      <c r="I20" s="26"/>
      <c r="J20" s="27"/>
      <c r="K20" s="27"/>
      <c r="L20" s="27">
        <v>0.053</v>
      </c>
      <c r="M20" s="26">
        <f t="shared" si="3"/>
        <v>26.5</v>
      </c>
      <c r="N20" s="93">
        <v>0.053</v>
      </c>
      <c r="O20" s="94">
        <f>N20*500</f>
        <v>26.5</v>
      </c>
      <c r="P20" s="27"/>
      <c r="Q20" s="27"/>
      <c r="R20" s="27"/>
      <c r="S20" s="27"/>
      <c r="T20" s="27"/>
      <c r="U20" s="27"/>
      <c r="V20" s="26"/>
      <c r="W20" s="26"/>
      <c r="X20" s="26"/>
      <c r="Y20" s="32"/>
      <c r="Z20" s="25"/>
      <c r="AA20" s="25"/>
      <c r="AB20" s="32"/>
      <c r="AC20" s="25"/>
      <c r="AD20" s="25"/>
      <c r="AE20" s="32"/>
      <c r="AF20" s="25"/>
      <c r="AG20" s="25"/>
      <c r="AH20" s="32"/>
      <c r="AI20" s="32"/>
      <c r="AJ20" s="26"/>
      <c r="AK20" s="32"/>
      <c r="AL20" s="26"/>
      <c r="AM20" s="25"/>
      <c r="AN20" s="27" t="s">
        <v>56</v>
      </c>
      <c r="AO20" s="26">
        <v>4.918</v>
      </c>
      <c r="AP20" s="26"/>
      <c r="AQ20" s="26"/>
      <c r="AR20" s="27"/>
      <c r="AS20" s="26"/>
      <c r="AT20" s="26"/>
      <c r="AU20" s="26"/>
      <c r="AV20" s="27"/>
      <c r="AW20" s="26"/>
      <c r="AX20" s="26"/>
      <c r="AY20" s="26"/>
      <c r="AZ20" s="27"/>
      <c r="BA20" s="29"/>
      <c r="BB20" s="29"/>
      <c r="BC20" s="29"/>
      <c r="BD20" s="29"/>
      <c r="BE20" s="98">
        <v>1</v>
      </c>
      <c r="BF20" s="92">
        <v>1</v>
      </c>
      <c r="BG20" s="99">
        <v>2</v>
      </c>
      <c r="BH20" s="92">
        <v>2</v>
      </c>
      <c r="BI20" s="61"/>
      <c r="BJ20" s="61"/>
      <c r="BK20" s="30">
        <v>1</v>
      </c>
      <c r="BL20" s="61"/>
      <c r="BM20" s="61">
        <v>1</v>
      </c>
      <c r="BN20" s="61">
        <v>1</v>
      </c>
    </row>
    <row r="21" spans="1:66" ht="12.75">
      <c r="A21" s="25">
        <f t="shared" si="2"/>
        <v>13</v>
      </c>
      <c r="B21" s="105" t="s">
        <v>33</v>
      </c>
      <c r="C21" s="105">
        <v>95</v>
      </c>
      <c r="D21" s="25" t="s">
        <v>54</v>
      </c>
      <c r="E21" s="26">
        <f t="shared" si="0"/>
        <v>67.492</v>
      </c>
      <c r="F21" s="26">
        <f t="shared" si="1"/>
        <v>59</v>
      </c>
      <c r="G21" s="26"/>
      <c r="H21" s="27"/>
      <c r="I21" s="26"/>
      <c r="J21" s="27"/>
      <c r="K21" s="27"/>
      <c r="L21" s="27">
        <v>0.03</v>
      </c>
      <c r="M21" s="26">
        <f t="shared" si="3"/>
        <v>15</v>
      </c>
      <c r="N21" s="93">
        <v>0.03</v>
      </c>
      <c r="O21" s="94">
        <f>N21*500</f>
        <v>15</v>
      </c>
      <c r="P21" s="27"/>
      <c r="Q21" s="27"/>
      <c r="R21" s="27"/>
      <c r="S21" s="27"/>
      <c r="T21" s="27"/>
      <c r="U21" s="27">
        <v>0.04</v>
      </c>
      <c r="V21" s="26">
        <f>U21*1100</f>
        <v>44</v>
      </c>
      <c r="W21" s="95">
        <v>0.04</v>
      </c>
      <c r="X21" s="94">
        <f>W21*1100</f>
        <v>44</v>
      </c>
      <c r="Y21" s="32"/>
      <c r="Z21" s="25"/>
      <c r="AA21" s="25">
        <v>5</v>
      </c>
      <c r="AB21" s="32"/>
      <c r="AC21" s="25"/>
      <c r="AD21" s="25"/>
      <c r="AE21" s="32"/>
      <c r="AF21" s="25"/>
      <c r="AG21" s="25"/>
      <c r="AH21" s="32"/>
      <c r="AI21" s="32"/>
      <c r="AJ21" s="26"/>
      <c r="AK21" s="32"/>
      <c r="AL21" s="26"/>
      <c r="AM21" s="25"/>
      <c r="AN21" s="27" t="s">
        <v>56</v>
      </c>
      <c r="AO21" s="26">
        <v>8.492</v>
      </c>
      <c r="AP21" s="26"/>
      <c r="AQ21" s="26"/>
      <c r="AR21" s="27"/>
      <c r="AS21" s="26"/>
      <c r="AT21" s="26"/>
      <c r="AU21" s="26"/>
      <c r="AV21" s="27"/>
      <c r="AW21" s="26"/>
      <c r="AX21" s="26"/>
      <c r="AY21" s="26"/>
      <c r="AZ21" s="27"/>
      <c r="BA21" s="29"/>
      <c r="BB21" s="29"/>
      <c r="BC21" s="29"/>
      <c r="BD21" s="29"/>
      <c r="BE21" s="98">
        <v>2</v>
      </c>
      <c r="BF21" s="92">
        <v>2</v>
      </c>
      <c r="BG21" s="32">
        <v>2</v>
      </c>
      <c r="BH21" s="92">
        <v>2</v>
      </c>
      <c r="BI21" s="61"/>
      <c r="BJ21" s="61"/>
      <c r="BK21" s="30">
        <v>1</v>
      </c>
      <c r="BL21" s="61"/>
      <c r="BM21" s="61">
        <v>1</v>
      </c>
      <c r="BN21" s="61">
        <v>1</v>
      </c>
    </row>
    <row r="22" spans="1:66" ht="12.75">
      <c r="A22" s="25">
        <f t="shared" si="2"/>
        <v>14</v>
      </c>
      <c r="B22" s="105" t="s">
        <v>33</v>
      </c>
      <c r="C22" s="105">
        <v>96</v>
      </c>
      <c r="D22" s="25"/>
      <c r="E22" s="26">
        <f t="shared" si="0"/>
        <v>16.756</v>
      </c>
      <c r="F22" s="26">
        <f t="shared" si="1"/>
        <v>46.8</v>
      </c>
      <c r="G22" s="26"/>
      <c r="H22" s="27"/>
      <c r="I22" s="26"/>
      <c r="J22" s="27"/>
      <c r="K22" s="27"/>
      <c r="L22" s="27">
        <v>0.03</v>
      </c>
      <c r="M22" s="26">
        <f t="shared" si="3"/>
        <v>15</v>
      </c>
      <c r="N22" s="93">
        <v>0.03</v>
      </c>
      <c r="O22" s="94">
        <f>N22*500</f>
        <v>15</v>
      </c>
      <c r="P22" s="27"/>
      <c r="Q22" s="27"/>
      <c r="R22" s="27"/>
      <c r="S22" s="27"/>
      <c r="T22" s="27"/>
      <c r="U22" s="27"/>
      <c r="V22" s="26"/>
      <c r="W22" s="26"/>
      <c r="X22" s="26"/>
      <c r="Y22" s="32"/>
      <c r="Z22" s="25"/>
      <c r="AA22" s="25">
        <v>6</v>
      </c>
      <c r="AB22" s="32"/>
      <c r="AC22" s="25"/>
      <c r="AD22" s="25"/>
      <c r="AE22" s="32"/>
      <c r="AF22" s="25"/>
      <c r="AG22" s="25"/>
      <c r="AH22" s="32"/>
      <c r="AI22" s="32"/>
      <c r="AJ22" s="26"/>
      <c r="AK22" s="32"/>
      <c r="AL22" s="26"/>
      <c r="AM22" s="25"/>
      <c r="AN22" s="27" t="s">
        <v>56</v>
      </c>
      <c r="AO22" s="26">
        <v>1.756</v>
      </c>
      <c r="AP22" s="95" t="s">
        <v>58</v>
      </c>
      <c r="AQ22" s="94">
        <v>31.8</v>
      </c>
      <c r="AR22" s="27"/>
      <c r="AS22" s="26"/>
      <c r="AT22" s="26"/>
      <c r="AU22" s="26"/>
      <c r="AV22" s="27"/>
      <c r="AW22" s="26"/>
      <c r="AX22" s="26"/>
      <c r="AY22" s="26"/>
      <c r="AZ22" s="27"/>
      <c r="BA22" s="29"/>
      <c r="BB22" s="29"/>
      <c r="BC22" s="29"/>
      <c r="BD22" s="29"/>
      <c r="BE22" s="98">
        <v>1</v>
      </c>
      <c r="BF22" s="92">
        <v>1</v>
      </c>
      <c r="BG22" s="99">
        <v>2</v>
      </c>
      <c r="BH22" s="92">
        <v>2</v>
      </c>
      <c r="BI22" s="61"/>
      <c r="BJ22" s="61"/>
      <c r="BK22" s="30">
        <v>1</v>
      </c>
      <c r="BL22" s="61"/>
      <c r="BM22" s="61">
        <v>1</v>
      </c>
      <c r="BN22" s="61">
        <v>1</v>
      </c>
    </row>
    <row r="23" spans="1:66" ht="12.75">
      <c r="A23" s="25">
        <v>15</v>
      </c>
      <c r="B23" s="105" t="s">
        <v>65</v>
      </c>
      <c r="C23" s="105">
        <v>15</v>
      </c>
      <c r="D23" s="105" t="s">
        <v>54</v>
      </c>
      <c r="E23" s="26">
        <f t="shared" si="0"/>
        <v>0</v>
      </c>
      <c r="F23" s="26">
        <f t="shared" si="1"/>
        <v>0</v>
      </c>
      <c r="G23" s="26"/>
      <c r="H23" s="27"/>
      <c r="I23" s="26"/>
      <c r="J23" s="27"/>
      <c r="K23" s="26"/>
      <c r="L23" s="27"/>
      <c r="M23" s="26"/>
      <c r="N23" s="91"/>
      <c r="O23" s="26"/>
      <c r="P23" s="27"/>
      <c r="Q23" s="27"/>
      <c r="R23" s="27"/>
      <c r="S23" s="27"/>
      <c r="T23" s="27"/>
      <c r="U23" s="27"/>
      <c r="V23" s="26"/>
      <c r="W23" s="26"/>
      <c r="X23" s="26"/>
      <c r="Y23" s="32"/>
      <c r="Z23" s="25"/>
      <c r="AA23" s="25">
        <v>6</v>
      </c>
      <c r="AB23" s="32"/>
      <c r="AC23" s="25"/>
      <c r="AD23" s="25"/>
      <c r="AE23" s="32"/>
      <c r="AF23" s="25"/>
      <c r="AG23" s="25"/>
      <c r="AH23" s="32"/>
      <c r="AI23" s="32"/>
      <c r="AJ23" s="26"/>
      <c r="AK23" s="32"/>
      <c r="AL23" s="26"/>
      <c r="AM23" s="25"/>
      <c r="AN23" s="27"/>
      <c r="AO23" s="26"/>
      <c r="AP23" s="26"/>
      <c r="AQ23" s="26"/>
      <c r="AR23" s="27"/>
      <c r="AS23" s="26"/>
      <c r="AT23" s="26"/>
      <c r="AU23" s="26"/>
      <c r="AV23" s="27"/>
      <c r="AW23" s="26"/>
      <c r="AX23" s="26"/>
      <c r="AY23" s="26"/>
      <c r="AZ23" s="27"/>
      <c r="BA23" s="29"/>
      <c r="BB23" s="29"/>
      <c r="BC23" s="29"/>
      <c r="BD23" s="29"/>
      <c r="BE23" s="98">
        <v>1</v>
      </c>
      <c r="BF23" s="92">
        <v>1</v>
      </c>
      <c r="BG23" s="99">
        <v>1</v>
      </c>
      <c r="BH23" s="92">
        <v>1</v>
      </c>
      <c r="BI23" s="61"/>
      <c r="BJ23" s="61"/>
      <c r="BK23" s="30">
        <v>1</v>
      </c>
      <c r="BL23" s="61"/>
      <c r="BM23" s="61">
        <v>1</v>
      </c>
      <c r="BN23" s="61">
        <v>1</v>
      </c>
    </row>
    <row r="24" spans="1:66" ht="12.75">
      <c r="A24" s="25">
        <v>16</v>
      </c>
      <c r="B24" s="105" t="s">
        <v>65</v>
      </c>
      <c r="C24" s="105">
        <v>49</v>
      </c>
      <c r="D24" s="105"/>
      <c r="E24" s="26">
        <f t="shared" si="0"/>
        <v>6.367</v>
      </c>
      <c r="F24" s="26">
        <f t="shared" si="1"/>
        <v>6.367</v>
      </c>
      <c r="G24" s="26"/>
      <c r="H24" s="27"/>
      <c r="I24" s="26"/>
      <c r="J24" s="27"/>
      <c r="K24" s="27"/>
      <c r="L24" s="27"/>
      <c r="M24" s="26"/>
      <c r="N24" s="91"/>
      <c r="O24" s="26"/>
      <c r="P24" s="27"/>
      <c r="Q24" s="27"/>
      <c r="R24" s="27"/>
      <c r="S24" s="27"/>
      <c r="T24" s="27"/>
      <c r="U24" s="27"/>
      <c r="V24" s="26"/>
      <c r="W24" s="26"/>
      <c r="X24" s="26"/>
      <c r="Y24" s="32"/>
      <c r="Z24" s="25"/>
      <c r="AA24" s="25">
        <v>4</v>
      </c>
      <c r="AB24" s="32"/>
      <c r="AC24" s="25"/>
      <c r="AD24" s="25"/>
      <c r="AE24" s="32"/>
      <c r="AF24" s="25"/>
      <c r="AG24" s="25">
        <v>12</v>
      </c>
      <c r="AH24" s="32"/>
      <c r="AI24" s="32"/>
      <c r="AJ24" s="26"/>
      <c r="AK24" s="32"/>
      <c r="AL24" s="26"/>
      <c r="AM24" s="25"/>
      <c r="AN24" s="27" t="s">
        <v>56</v>
      </c>
      <c r="AO24" s="26">
        <v>6.367</v>
      </c>
      <c r="AP24" s="95" t="s">
        <v>56</v>
      </c>
      <c r="AQ24" s="94">
        <v>6.367</v>
      </c>
      <c r="AR24" s="27"/>
      <c r="AS24" s="26"/>
      <c r="AT24" s="26"/>
      <c r="AU24" s="26"/>
      <c r="AV24" s="27"/>
      <c r="AW24" s="26"/>
      <c r="AX24" s="26"/>
      <c r="AY24" s="26"/>
      <c r="AZ24" s="27"/>
      <c r="BA24" s="29"/>
      <c r="BB24" s="29"/>
      <c r="BC24" s="29"/>
      <c r="BD24" s="29"/>
      <c r="BE24" s="98">
        <v>1</v>
      </c>
      <c r="BF24" s="92">
        <v>1</v>
      </c>
      <c r="BG24" s="32">
        <v>1</v>
      </c>
      <c r="BH24" s="92">
        <v>1</v>
      </c>
      <c r="BI24" s="61"/>
      <c r="BJ24" s="61"/>
      <c r="BK24" s="30">
        <v>1</v>
      </c>
      <c r="BL24" s="61"/>
      <c r="BM24" s="61">
        <v>1</v>
      </c>
      <c r="BN24" s="61">
        <v>1</v>
      </c>
    </row>
    <row r="25" spans="1:66" ht="12.75">
      <c r="A25" s="25">
        <f t="shared" si="2"/>
        <v>17</v>
      </c>
      <c r="B25" s="105" t="s">
        <v>65</v>
      </c>
      <c r="C25" s="105">
        <v>51</v>
      </c>
      <c r="D25" s="105"/>
      <c r="E25" s="26">
        <f t="shared" si="0"/>
        <v>2.49</v>
      </c>
      <c r="F25" s="26">
        <f t="shared" si="1"/>
        <v>13.667</v>
      </c>
      <c r="G25" s="26"/>
      <c r="H25" s="27"/>
      <c r="I25" s="26"/>
      <c r="J25" s="27"/>
      <c r="K25" s="27"/>
      <c r="L25" s="27"/>
      <c r="M25" s="26"/>
      <c r="N25" s="91"/>
      <c r="O25" s="26"/>
      <c r="P25" s="27"/>
      <c r="Q25" s="27"/>
      <c r="R25" s="27"/>
      <c r="S25" s="27"/>
      <c r="T25" s="27"/>
      <c r="U25" s="27"/>
      <c r="V25" s="26"/>
      <c r="W25" s="26"/>
      <c r="X25" s="26"/>
      <c r="Y25" s="32"/>
      <c r="Z25" s="25"/>
      <c r="AA25" s="25">
        <v>4</v>
      </c>
      <c r="AB25" s="32"/>
      <c r="AC25" s="25"/>
      <c r="AD25" s="25"/>
      <c r="AE25" s="32"/>
      <c r="AF25" s="25"/>
      <c r="AG25" s="25">
        <v>10</v>
      </c>
      <c r="AH25" s="32"/>
      <c r="AI25" s="32"/>
      <c r="AJ25" s="26"/>
      <c r="AK25" s="32"/>
      <c r="AL25" s="26"/>
      <c r="AM25" s="25"/>
      <c r="AN25" s="27" t="s">
        <v>56</v>
      </c>
      <c r="AO25" s="26">
        <v>2.49</v>
      </c>
      <c r="AP25" s="95" t="s">
        <v>59</v>
      </c>
      <c r="AQ25" s="94">
        <v>13.667</v>
      </c>
      <c r="AR25" s="27"/>
      <c r="AS25" s="26"/>
      <c r="AT25" s="26"/>
      <c r="AU25" s="26"/>
      <c r="AV25" s="27"/>
      <c r="AW25" s="26"/>
      <c r="AX25" s="26"/>
      <c r="AY25" s="26"/>
      <c r="AZ25" s="27"/>
      <c r="BA25" s="29"/>
      <c r="BB25" s="29"/>
      <c r="BC25" s="29"/>
      <c r="BD25" s="29"/>
      <c r="BE25" s="98">
        <v>1</v>
      </c>
      <c r="BF25" s="92">
        <v>1</v>
      </c>
      <c r="BG25" s="32">
        <v>1</v>
      </c>
      <c r="BH25" s="92">
        <v>1</v>
      </c>
      <c r="BI25" s="61"/>
      <c r="BJ25" s="61"/>
      <c r="BK25" s="30"/>
      <c r="BL25" s="61"/>
      <c r="BM25" s="61">
        <v>1</v>
      </c>
      <c r="BN25" s="61">
        <v>1</v>
      </c>
    </row>
    <row r="26" spans="1:66" ht="12.75">
      <c r="A26" s="25">
        <f t="shared" si="2"/>
        <v>18</v>
      </c>
      <c r="B26" s="105" t="s">
        <v>65</v>
      </c>
      <c r="C26" s="105">
        <v>53</v>
      </c>
      <c r="D26" s="105"/>
      <c r="E26" s="26">
        <f t="shared" si="0"/>
        <v>173.75</v>
      </c>
      <c r="F26" s="26">
        <f t="shared" si="1"/>
        <v>159</v>
      </c>
      <c r="G26" s="26"/>
      <c r="H26" s="27">
        <v>0.23</v>
      </c>
      <c r="I26" s="26">
        <f>H26*525</f>
        <v>120.75</v>
      </c>
      <c r="J26" s="27"/>
      <c r="K26" s="26"/>
      <c r="L26" s="27">
        <v>0.106</v>
      </c>
      <c r="M26" s="26">
        <f>L26*500</f>
        <v>53</v>
      </c>
      <c r="N26" s="93">
        <v>0.318</v>
      </c>
      <c r="O26" s="94">
        <f>N26*500</f>
        <v>159</v>
      </c>
      <c r="P26" s="27"/>
      <c r="Q26" s="27"/>
      <c r="R26" s="27"/>
      <c r="S26" s="27"/>
      <c r="T26" s="27"/>
      <c r="U26" s="27"/>
      <c r="V26" s="26"/>
      <c r="W26" s="26"/>
      <c r="X26" s="26"/>
      <c r="Y26" s="32"/>
      <c r="Z26" s="25"/>
      <c r="AA26" s="25">
        <v>8</v>
      </c>
      <c r="AB26" s="32"/>
      <c r="AC26" s="25"/>
      <c r="AD26" s="25"/>
      <c r="AE26" s="32"/>
      <c r="AF26" s="25"/>
      <c r="AG26" s="25">
        <v>68</v>
      </c>
      <c r="AH26" s="32"/>
      <c r="AI26" s="32"/>
      <c r="AJ26" s="26"/>
      <c r="AK26" s="32"/>
      <c r="AL26" s="26"/>
      <c r="AM26" s="25"/>
      <c r="AN26" s="27"/>
      <c r="AO26" s="26"/>
      <c r="AP26" s="26"/>
      <c r="AQ26" s="26"/>
      <c r="AR26" s="27"/>
      <c r="AS26" s="26"/>
      <c r="AT26" s="26"/>
      <c r="AU26" s="26"/>
      <c r="AV26" s="27"/>
      <c r="AW26" s="26"/>
      <c r="AX26" s="26"/>
      <c r="AY26" s="26"/>
      <c r="AZ26" s="27"/>
      <c r="BA26" s="29"/>
      <c r="BB26" s="29"/>
      <c r="BC26" s="29"/>
      <c r="BD26" s="29"/>
      <c r="BE26" s="32"/>
      <c r="BF26" s="32"/>
      <c r="BG26" s="32">
        <v>8</v>
      </c>
      <c r="BH26" s="92">
        <v>8</v>
      </c>
      <c r="BI26" s="61"/>
      <c r="BJ26" s="61"/>
      <c r="BK26" s="30">
        <v>1</v>
      </c>
      <c r="BL26" s="61"/>
      <c r="BM26" s="61">
        <v>1</v>
      </c>
      <c r="BN26" s="61">
        <v>1</v>
      </c>
    </row>
    <row r="27" spans="1:66" ht="12.75">
      <c r="A27" s="25">
        <f t="shared" si="2"/>
        <v>19</v>
      </c>
      <c r="B27" s="105" t="s">
        <v>65</v>
      </c>
      <c r="C27" s="105">
        <v>55</v>
      </c>
      <c r="D27" s="105"/>
      <c r="E27" s="26">
        <f t="shared" si="0"/>
        <v>286.25</v>
      </c>
      <c r="F27" s="26">
        <f t="shared" si="1"/>
        <v>215</v>
      </c>
      <c r="G27" s="26"/>
      <c r="H27" s="27">
        <v>0.13</v>
      </c>
      <c r="I27" s="26">
        <f>H27*525</f>
        <v>68.25</v>
      </c>
      <c r="J27" s="95">
        <v>0.06</v>
      </c>
      <c r="K27" s="94">
        <f>J27*325</f>
        <v>19.5</v>
      </c>
      <c r="L27" s="27">
        <v>0.28</v>
      </c>
      <c r="M27" s="26">
        <f>L27*500</f>
        <v>140</v>
      </c>
      <c r="N27" s="93">
        <v>0.391</v>
      </c>
      <c r="O27" s="94">
        <f>N27*500</f>
        <v>195.5</v>
      </c>
      <c r="P27" s="27">
        <v>0.078</v>
      </c>
      <c r="Q27" s="27">
        <f>P27*1000</f>
        <v>78</v>
      </c>
      <c r="R27" s="27"/>
      <c r="S27" s="27"/>
      <c r="T27" s="27"/>
      <c r="U27" s="27"/>
      <c r="V27" s="26"/>
      <c r="W27" s="26"/>
      <c r="X27" s="26"/>
      <c r="Y27" s="32"/>
      <c r="Z27" s="25"/>
      <c r="AA27" s="25">
        <v>10</v>
      </c>
      <c r="AB27" s="32"/>
      <c r="AC27" s="25"/>
      <c r="AD27" s="25"/>
      <c r="AE27" s="32"/>
      <c r="AF27" s="25"/>
      <c r="AG27" s="25">
        <v>53</v>
      </c>
      <c r="AH27" s="32"/>
      <c r="AI27" s="32"/>
      <c r="AJ27" s="26"/>
      <c r="AK27" s="32"/>
      <c r="AL27" s="26"/>
      <c r="AM27" s="25"/>
      <c r="AN27" s="27"/>
      <c r="AO27" s="26"/>
      <c r="AP27" s="26"/>
      <c r="AQ27" s="26"/>
      <c r="AR27" s="27"/>
      <c r="AS27" s="26"/>
      <c r="AT27" s="26"/>
      <c r="AU27" s="26"/>
      <c r="AV27" s="27"/>
      <c r="AW27" s="26"/>
      <c r="AX27" s="26"/>
      <c r="AY27" s="26"/>
      <c r="AZ27" s="27"/>
      <c r="BA27" s="29"/>
      <c r="BB27" s="29"/>
      <c r="BC27" s="29"/>
      <c r="BD27" s="29"/>
      <c r="BE27" s="32"/>
      <c r="BF27" s="32"/>
      <c r="BG27" s="32">
        <v>9</v>
      </c>
      <c r="BH27" s="92">
        <v>9</v>
      </c>
      <c r="BI27" s="61"/>
      <c r="BJ27" s="61"/>
      <c r="BK27" s="30">
        <v>1</v>
      </c>
      <c r="BL27" s="61"/>
      <c r="BM27" s="61">
        <v>1</v>
      </c>
      <c r="BN27" s="61">
        <v>1</v>
      </c>
    </row>
    <row r="28" spans="1:66" ht="12.75">
      <c r="A28" s="25">
        <f t="shared" si="2"/>
        <v>20</v>
      </c>
      <c r="B28" s="105" t="s">
        <v>65</v>
      </c>
      <c r="C28" s="105">
        <v>57</v>
      </c>
      <c r="D28" s="105"/>
      <c r="E28" s="26">
        <f t="shared" si="0"/>
        <v>48.167</v>
      </c>
      <c r="F28" s="26">
        <f t="shared" si="1"/>
        <v>131.401</v>
      </c>
      <c r="G28" s="26"/>
      <c r="H28" s="27"/>
      <c r="I28" s="26">
        <f>H28*525</f>
        <v>0</v>
      </c>
      <c r="J28" s="27"/>
      <c r="K28" s="26"/>
      <c r="L28" s="27">
        <v>0.069</v>
      </c>
      <c r="M28" s="26">
        <f>L28*500</f>
        <v>34.5</v>
      </c>
      <c r="N28" s="93">
        <v>0.168</v>
      </c>
      <c r="O28" s="94">
        <f>N28*500</f>
        <v>84</v>
      </c>
      <c r="P28" s="27"/>
      <c r="Q28" s="27"/>
      <c r="R28" s="27"/>
      <c r="S28" s="27"/>
      <c r="T28" s="27"/>
      <c r="U28" s="27"/>
      <c r="V28" s="26"/>
      <c r="W28" s="26"/>
      <c r="X28" s="26"/>
      <c r="Y28" s="32"/>
      <c r="Z28" s="25"/>
      <c r="AA28" s="25">
        <v>4</v>
      </c>
      <c r="AB28" s="32"/>
      <c r="AC28" s="25"/>
      <c r="AD28" s="25"/>
      <c r="AE28" s="32"/>
      <c r="AF28" s="25"/>
      <c r="AG28" s="25">
        <v>16</v>
      </c>
      <c r="AH28" s="32"/>
      <c r="AI28" s="32"/>
      <c r="AJ28" s="26"/>
      <c r="AK28" s="32"/>
      <c r="AL28" s="26"/>
      <c r="AM28" s="25"/>
      <c r="AN28" s="27" t="s">
        <v>59</v>
      </c>
      <c r="AO28" s="26">
        <v>13.667</v>
      </c>
      <c r="AP28" s="100" t="s">
        <v>60</v>
      </c>
      <c r="AQ28" s="94">
        <f>13.667*3</f>
        <v>41.001</v>
      </c>
      <c r="AR28" s="27"/>
      <c r="AS28" s="26"/>
      <c r="AT28" s="95" t="s">
        <v>56</v>
      </c>
      <c r="AU28" s="94">
        <v>6.4</v>
      </c>
      <c r="AV28" s="27"/>
      <c r="AW28" s="26"/>
      <c r="AX28" s="26"/>
      <c r="AY28" s="26"/>
      <c r="AZ28" s="27"/>
      <c r="BA28" s="29"/>
      <c r="BB28" s="29"/>
      <c r="BC28" s="29"/>
      <c r="BD28" s="29"/>
      <c r="BE28" s="98">
        <v>1</v>
      </c>
      <c r="BF28" s="92">
        <v>1</v>
      </c>
      <c r="BG28" s="32">
        <v>4</v>
      </c>
      <c r="BH28" s="92">
        <v>4</v>
      </c>
      <c r="BI28" s="61"/>
      <c r="BJ28" s="61"/>
      <c r="BK28" s="30">
        <v>1</v>
      </c>
      <c r="BL28" s="61"/>
      <c r="BM28" s="61">
        <v>1</v>
      </c>
      <c r="BN28" s="61">
        <v>1</v>
      </c>
    </row>
    <row r="29" spans="1:66" ht="12.75">
      <c r="A29" s="25">
        <f t="shared" si="2"/>
        <v>21</v>
      </c>
      <c r="B29" s="105" t="s">
        <v>65</v>
      </c>
      <c r="C29" s="105">
        <v>59</v>
      </c>
      <c r="D29" s="105"/>
      <c r="E29" s="26">
        <f t="shared" si="0"/>
        <v>84.76</v>
      </c>
      <c r="F29" s="26">
        <f t="shared" si="1"/>
        <v>142.185</v>
      </c>
      <c r="G29" s="26"/>
      <c r="H29" s="27">
        <v>0.08</v>
      </c>
      <c r="I29" s="26">
        <f>H29*525</f>
        <v>42</v>
      </c>
      <c r="J29" s="95">
        <v>0.309</v>
      </c>
      <c r="K29" s="94">
        <f>J29*325</f>
        <v>100.425</v>
      </c>
      <c r="L29" s="27">
        <v>0.065</v>
      </c>
      <c r="M29" s="26">
        <f>L29*500</f>
        <v>32.5</v>
      </c>
      <c r="N29" s="93">
        <v>0.063</v>
      </c>
      <c r="O29" s="94">
        <f>N29*500</f>
        <v>31.5</v>
      </c>
      <c r="P29" s="27"/>
      <c r="Q29" s="27"/>
      <c r="R29" s="27"/>
      <c r="S29" s="27"/>
      <c r="T29" s="27"/>
      <c r="U29" s="27"/>
      <c r="V29" s="26"/>
      <c r="W29" s="26"/>
      <c r="X29" s="26"/>
      <c r="Y29" s="32"/>
      <c r="Z29" s="25"/>
      <c r="AA29" s="25">
        <v>10</v>
      </c>
      <c r="AB29" s="32"/>
      <c r="AC29" s="25"/>
      <c r="AD29" s="25"/>
      <c r="AE29" s="32"/>
      <c r="AF29" s="25"/>
      <c r="AG29" s="25">
        <v>22</v>
      </c>
      <c r="AH29" s="32"/>
      <c r="AI29" s="32"/>
      <c r="AJ29" s="26"/>
      <c r="AK29" s="32"/>
      <c r="AL29" s="26"/>
      <c r="AM29" s="25"/>
      <c r="AN29" s="27">
        <v>0.01</v>
      </c>
      <c r="AO29" s="26">
        <v>10.26</v>
      </c>
      <c r="AP29" s="26"/>
      <c r="AQ29" s="26"/>
      <c r="AR29" s="27"/>
      <c r="AS29" s="26"/>
      <c r="AT29" s="91">
        <v>0.018</v>
      </c>
      <c r="AU29" s="26">
        <v>10.26</v>
      </c>
      <c r="AV29" s="27"/>
      <c r="AW29" s="26"/>
      <c r="AX29" s="26"/>
      <c r="AY29" s="26"/>
      <c r="AZ29" s="27"/>
      <c r="BA29" s="29"/>
      <c r="BB29" s="29"/>
      <c r="BC29" s="29"/>
      <c r="BD29" s="29"/>
      <c r="BE29" s="32"/>
      <c r="BF29" s="32"/>
      <c r="BG29" s="32">
        <v>8</v>
      </c>
      <c r="BH29" s="92">
        <v>8</v>
      </c>
      <c r="BI29" s="61"/>
      <c r="BJ29" s="61"/>
      <c r="BK29" s="30">
        <v>1</v>
      </c>
      <c r="BL29" s="61"/>
      <c r="BM29" s="61">
        <v>1</v>
      </c>
      <c r="BN29" s="61">
        <v>1</v>
      </c>
    </row>
    <row r="30" spans="1:66" ht="25.5">
      <c r="A30" s="25">
        <f t="shared" si="2"/>
        <v>22</v>
      </c>
      <c r="B30" s="105" t="s">
        <v>66</v>
      </c>
      <c r="C30" s="105">
        <v>117</v>
      </c>
      <c r="D30" s="105"/>
      <c r="E30" s="26">
        <f t="shared" si="0"/>
        <v>0</v>
      </c>
      <c r="F30" s="26">
        <f t="shared" si="1"/>
        <v>0</v>
      </c>
      <c r="G30" s="26"/>
      <c r="H30" s="27"/>
      <c r="I30" s="26"/>
      <c r="J30" s="27"/>
      <c r="K30" s="27"/>
      <c r="L30" s="27"/>
      <c r="M30" s="26"/>
      <c r="N30" s="91"/>
      <c r="O30" s="26"/>
      <c r="P30" s="27"/>
      <c r="Q30" s="27"/>
      <c r="R30" s="27"/>
      <c r="S30" s="27"/>
      <c r="T30" s="27"/>
      <c r="U30" s="27"/>
      <c r="V30" s="26"/>
      <c r="W30" s="26"/>
      <c r="X30" s="26"/>
      <c r="Y30" s="32"/>
      <c r="Z30" s="25"/>
      <c r="AA30" s="25"/>
      <c r="AB30" s="32"/>
      <c r="AC30" s="25"/>
      <c r="AD30" s="25"/>
      <c r="AE30" s="32"/>
      <c r="AF30" s="25"/>
      <c r="AG30" s="25"/>
      <c r="AH30" s="32"/>
      <c r="AI30" s="32"/>
      <c r="AJ30" s="26"/>
      <c r="AK30" s="32"/>
      <c r="AL30" s="26"/>
      <c r="AM30" s="25"/>
      <c r="AN30" s="27"/>
      <c r="AO30" s="26"/>
      <c r="AP30" s="26"/>
      <c r="AQ30" s="26"/>
      <c r="AR30" s="27"/>
      <c r="AS30" s="26"/>
      <c r="AT30" s="26"/>
      <c r="AU30" s="26"/>
      <c r="AV30" s="27"/>
      <c r="AW30" s="26"/>
      <c r="AX30" s="26"/>
      <c r="AY30" s="26"/>
      <c r="AZ30" s="27"/>
      <c r="BA30" s="29"/>
      <c r="BB30" s="29"/>
      <c r="BC30" s="29"/>
      <c r="BD30" s="29"/>
      <c r="BE30" s="32"/>
      <c r="BF30" s="32"/>
      <c r="BG30" s="32">
        <v>10</v>
      </c>
      <c r="BH30" s="92">
        <v>10</v>
      </c>
      <c r="BI30" s="61"/>
      <c r="BJ30" s="61"/>
      <c r="BK30" s="30">
        <v>1</v>
      </c>
      <c r="BL30" s="61"/>
      <c r="BM30" s="61">
        <v>1</v>
      </c>
      <c r="BN30" s="61">
        <v>1</v>
      </c>
    </row>
    <row r="31" spans="1:66" ht="12.75">
      <c r="A31" s="25">
        <v>21</v>
      </c>
      <c r="B31" s="105" t="s">
        <v>67</v>
      </c>
      <c r="C31" s="105">
        <v>43</v>
      </c>
      <c r="D31" s="105"/>
      <c r="E31" s="26">
        <f t="shared" si="0"/>
        <v>75.95</v>
      </c>
      <c r="F31" s="26">
        <f t="shared" si="1"/>
        <v>85.95</v>
      </c>
      <c r="G31" s="26"/>
      <c r="H31" s="27"/>
      <c r="I31" s="26">
        <f>H31*525</f>
        <v>0</v>
      </c>
      <c r="J31" s="27"/>
      <c r="K31" s="27"/>
      <c r="L31" s="27">
        <v>0.021</v>
      </c>
      <c r="M31" s="26">
        <f>L31*500</f>
        <v>10.5</v>
      </c>
      <c r="N31" s="93">
        <v>0.041</v>
      </c>
      <c r="O31" s="94">
        <f>N31*500</f>
        <v>20.5</v>
      </c>
      <c r="P31" s="27"/>
      <c r="Q31" s="27"/>
      <c r="R31" s="27"/>
      <c r="S31" s="27"/>
      <c r="T31" s="27"/>
      <c r="U31" s="27"/>
      <c r="V31" s="26"/>
      <c r="W31" s="26"/>
      <c r="X31" s="26"/>
      <c r="Y31" s="32"/>
      <c r="Z31" s="25"/>
      <c r="AA31" s="25">
        <v>2</v>
      </c>
      <c r="AB31" s="32"/>
      <c r="AC31" s="25"/>
      <c r="AD31" s="25"/>
      <c r="AE31" s="32"/>
      <c r="AF31" s="25"/>
      <c r="AG31" s="25">
        <v>12</v>
      </c>
      <c r="AH31" s="32"/>
      <c r="AI31" s="32"/>
      <c r="AJ31" s="26"/>
      <c r="AK31" s="32"/>
      <c r="AL31" s="26"/>
      <c r="AM31" s="25"/>
      <c r="AN31" s="27"/>
      <c r="AO31" s="26"/>
      <c r="AP31" s="26"/>
      <c r="AQ31" s="26"/>
      <c r="AR31" s="101">
        <v>0.07</v>
      </c>
      <c r="AS31" s="102">
        <f>935*AR31</f>
        <v>65.45</v>
      </c>
      <c r="AT31" s="101">
        <v>0.07</v>
      </c>
      <c r="AU31" s="102">
        <f>935*AT31</f>
        <v>65.45</v>
      </c>
      <c r="AV31" s="27"/>
      <c r="AW31" s="26"/>
      <c r="AX31" s="26"/>
      <c r="AY31" s="26"/>
      <c r="AZ31" s="27"/>
      <c r="BA31" s="29"/>
      <c r="BB31" s="29"/>
      <c r="BC31" s="29"/>
      <c r="BD31" s="29"/>
      <c r="BE31" s="32"/>
      <c r="BF31" s="32"/>
      <c r="BG31" s="32">
        <v>2</v>
      </c>
      <c r="BH31" s="92">
        <v>2</v>
      </c>
      <c r="BI31" s="61"/>
      <c r="BJ31" s="61"/>
      <c r="BK31" s="30">
        <v>1</v>
      </c>
      <c r="BL31" s="61"/>
      <c r="BM31" s="61">
        <v>1</v>
      </c>
      <c r="BN31" s="61">
        <v>1</v>
      </c>
    </row>
    <row r="32" spans="1:66" ht="12.75">
      <c r="A32" s="25">
        <v>22</v>
      </c>
      <c r="B32" s="105" t="s">
        <v>68</v>
      </c>
      <c r="C32" s="105">
        <v>167</v>
      </c>
      <c r="D32" s="105" t="s">
        <v>35</v>
      </c>
      <c r="E32" s="26">
        <f t="shared" si="0"/>
        <v>6</v>
      </c>
      <c r="F32" s="26">
        <f t="shared" si="1"/>
        <v>0</v>
      </c>
      <c r="G32" s="26"/>
      <c r="H32" s="27"/>
      <c r="I32" s="26"/>
      <c r="J32" s="27"/>
      <c r="K32" s="27"/>
      <c r="L32" s="27">
        <v>0.012</v>
      </c>
      <c r="M32" s="26">
        <f>L32*500</f>
        <v>6</v>
      </c>
      <c r="N32" s="91"/>
      <c r="O32" s="27"/>
      <c r="P32" s="27"/>
      <c r="Q32" s="27"/>
      <c r="R32" s="27"/>
      <c r="S32" s="27"/>
      <c r="T32" s="27"/>
      <c r="U32" s="27"/>
      <c r="V32" s="26"/>
      <c r="W32" s="26"/>
      <c r="X32" s="26"/>
      <c r="Y32" s="32"/>
      <c r="Z32" s="25"/>
      <c r="AA32" s="25">
        <v>4</v>
      </c>
      <c r="AB32" s="32"/>
      <c r="AC32" s="25"/>
      <c r="AD32" s="25"/>
      <c r="AE32" s="32"/>
      <c r="AF32" s="25"/>
      <c r="AG32" s="25"/>
      <c r="AH32" s="32"/>
      <c r="AI32" s="32"/>
      <c r="AJ32" s="26"/>
      <c r="AK32" s="32"/>
      <c r="AL32" s="26"/>
      <c r="AM32" s="25"/>
      <c r="AN32" s="27"/>
      <c r="AO32" s="26"/>
      <c r="AP32" s="26"/>
      <c r="AQ32" s="26"/>
      <c r="AR32" s="27"/>
      <c r="AS32" s="26"/>
      <c r="AT32" s="26"/>
      <c r="AU32" s="26"/>
      <c r="AV32" s="27"/>
      <c r="AW32" s="26"/>
      <c r="AX32" s="26"/>
      <c r="AY32" s="26"/>
      <c r="AZ32" s="27"/>
      <c r="BA32" s="29"/>
      <c r="BB32" s="29"/>
      <c r="BC32" s="29"/>
      <c r="BD32" s="29"/>
      <c r="BE32" s="32"/>
      <c r="BF32" s="32"/>
      <c r="BG32" s="32">
        <v>4</v>
      </c>
      <c r="BH32" s="92">
        <v>4</v>
      </c>
      <c r="BI32" s="61"/>
      <c r="BJ32" s="61"/>
      <c r="BK32" s="30"/>
      <c r="BL32" s="61"/>
      <c r="BM32" s="61">
        <v>1</v>
      </c>
      <c r="BN32" s="61">
        <v>1</v>
      </c>
    </row>
    <row r="33" spans="1:66" ht="12.75">
      <c r="A33" s="25">
        <f t="shared" si="2"/>
        <v>23</v>
      </c>
      <c r="B33" s="105" t="s">
        <v>68</v>
      </c>
      <c r="C33" s="105">
        <v>189</v>
      </c>
      <c r="D33" s="105"/>
      <c r="E33" s="26">
        <f t="shared" si="0"/>
        <v>43.8</v>
      </c>
      <c r="F33" s="26">
        <f t="shared" si="1"/>
        <v>60.35</v>
      </c>
      <c r="G33" s="26"/>
      <c r="H33" s="27"/>
      <c r="I33" s="26">
        <f>H33*525</f>
        <v>0</v>
      </c>
      <c r="J33" s="95">
        <v>0.006</v>
      </c>
      <c r="K33" s="94">
        <f>J33*325</f>
        <v>1.95</v>
      </c>
      <c r="L33" s="27"/>
      <c r="M33" s="26"/>
      <c r="N33" s="91"/>
      <c r="O33" s="26"/>
      <c r="P33" s="27"/>
      <c r="Q33" s="27"/>
      <c r="R33" s="27"/>
      <c r="S33" s="27"/>
      <c r="T33" s="27"/>
      <c r="U33" s="27"/>
      <c r="V33" s="26"/>
      <c r="W33" s="26"/>
      <c r="X33" s="26"/>
      <c r="Y33" s="32"/>
      <c r="Z33" s="25"/>
      <c r="AA33" s="25"/>
      <c r="AB33" s="32"/>
      <c r="AC33" s="25">
        <v>6</v>
      </c>
      <c r="AD33" s="25">
        <f>7.3*AC33</f>
        <v>43.8</v>
      </c>
      <c r="AE33" s="103">
        <v>8</v>
      </c>
      <c r="AF33" s="103">
        <f>7.3*AE33</f>
        <v>58.4</v>
      </c>
      <c r="AG33" s="25"/>
      <c r="AH33" s="32"/>
      <c r="AI33" s="32"/>
      <c r="AJ33" s="26"/>
      <c r="AK33" s="32"/>
      <c r="AL33" s="26"/>
      <c r="AM33" s="25"/>
      <c r="AN33" s="27"/>
      <c r="AO33" s="26"/>
      <c r="AP33" s="26"/>
      <c r="AQ33" s="26"/>
      <c r="AR33" s="27"/>
      <c r="AS33" s="26"/>
      <c r="AT33" s="26"/>
      <c r="AU33" s="26"/>
      <c r="AV33" s="27"/>
      <c r="AW33" s="26"/>
      <c r="AX33" s="26"/>
      <c r="AY33" s="26"/>
      <c r="AZ33" s="27"/>
      <c r="BA33" s="29"/>
      <c r="BB33" s="29"/>
      <c r="BC33" s="29"/>
      <c r="BD33" s="29"/>
      <c r="BE33" s="32"/>
      <c r="BF33" s="32"/>
      <c r="BG33" s="32">
        <v>4</v>
      </c>
      <c r="BH33" s="92">
        <v>4</v>
      </c>
      <c r="BI33" s="61"/>
      <c r="BJ33" s="61"/>
      <c r="BK33" s="30"/>
      <c r="BL33" s="61"/>
      <c r="BM33" s="61">
        <v>1</v>
      </c>
      <c r="BN33" s="61">
        <v>1</v>
      </c>
    </row>
    <row r="34" spans="1:66" ht="12.75">
      <c r="A34" s="25">
        <f t="shared" si="2"/>
        <v>24</v>
      </c>
      <c r="B34" s="105" t="s">
        <v>68</v>
      </c>
      <c r="C34" s="105">
        <v>239</v>
      </c>
      <c r="D34" s="105"/>
      <c r="E34" s="26">
        <f t="shared" si="0"/>
        <v>0</v>
      </c>
      <c r="F34" s="26">
        <f t="shared" si="1"/>
        <v>31.8</v>
      </c>
      <c r="G34" s="26"/>
      <c r="H34" s="27"/>
      <c r="I34" s="26"/>
      <c r="J34" s="27"/>
      <c r="K34" s="27"/>
      <c r="L34" s="27"/>
      <c r="M34" s="26"/>
      <c r="N34" s="91"/>
      <c r="O34" s="26"/>
      <c r="P34" s="27"/>
      <c r="Q34" s="27"/>
      <c r="R34" s="27"/>
      <c r="S34" s="27"/>
      <c r="T34" s="27"/>
      <c r="U34" s="27"/>
      <c r="V34" s="26"/>
      <c r="W34" s="26"/>
      <c r="X34" s="26"/>
      <c r="Y34" s="32"/>
      <c r="Z34" s="25"/>
      <c r="AA34" s="25">
        <v>6</v>
      </c>
      <c r="AB34" s="32"/>
      <c r="AC34" s="25"/>
      <c r="AD34" s="25"/>
      <c r="AE34" s="25"/>
      <c r="AF34" s="25"/>
      <c r="AG34" s="25"/>
      <c r="AH34" s="32"/>
      <c r="AI34" s="32"/>
      <c r="AJ34" s="26"/>
      <c r="AK34" s="32"/>
      <c r="AL34" s="26"/>
      <c r="AM34" s="25"/>
      <c r="AN34" s="27"/>
      <c r="AO34" s="26"/>
      <c r="AP34" s="95" t="s">
        <v>58</v>
      </c>
      <c r="AQ34" s="94">
        <v>31.8</v>
      </c>
      <c r="AR34" s="27"/>
      <c r="AS34" s="26"/>
      <c r="AT34" s="26"/>
      <c r="AU34" s="26"/>
      <c r="AV34" s="27"/>
      <c r="AW34" s="26"/>
      <c r="AX34" s="26"/>
      <c r="AY34" s="26"/>
      <c r="AZ34" s="27"/>
      <c r="BA34" s="26"/>
      <c r="BB34" s="29"/>
      <c r="BC34" s="29"/>
      <c r="BD34" s="29"/>
      <c r="BE34" s="32"/>
      <c r="BF34" s="32"/>
      <c r="BG34" s="32">
        <v>3</v>
      </c>
      <c r="BH34" s="92">
        <v>3</v>
      </c>
      <c r="BI34" s="61"/>
      <c r="BJ34" s="61"/>
      <c r="BK34" s="30"/>
      <c r="BL34" s="61"/>
      <c r="BM34" s="61">
        <v>1</v>
      </c>
      <c r="BN34" s="61">
        <v>1</v>
      </c>
    </row>
    <row r="35" spans="1:66" ht="12.75">
      <c r="A35" s="25">
        <f t="shared" si="2"/>
        <v>25</v>
      </c>
      <c r="B35" s="105" t="s">
        <v>68</v>
      </c>
      <c r="C35" s="105">
        <v>241</v>
      </c>
      <c r="D35" s="105"/>
      <c r="E35" s="26">
        <f t="shared" si="0"/>
        <v>0</v>
      </c>
      <c r="F35" s="26">
        <f t="shared" si="1"/>
        <v>0</v>
      </c>
      <c r="G35" s="26"/>
      <c r="H35" s="27"/>
      <c r="I35" s="26">
        <f>H35*525</f>
        <v>0</v>
      </c>
      <c r="J35" s="27"/>
      <c r="K35" s="27"/>
      <c r="L35" s="27"/>
      <c r="M35" s="26"/>
      <c r="N35" s="91"/>
      <c r="O35" s="26"/>
      <c r="P35" s="27"/>
      <c r="Q35" s="27"/>
      <c r="R35" s="27"/>
      <c r="S35" s="27"/>
      <c r="T35" s="27"/>
      <c r="U35" s="27"/>
      <c r="V35" s="26"/>
      <c r="W35" s="26"/>
      <c r="X35" s="26"/>
      <c r="Y35" s="32"/>
      <c r="Z35" s="25"/>
      <c r="AA35" s="25">
        <v>6</v>
      </c>
      <c r="AB35" s="32"/>
      <c r="AC35" s="25"/>
      <c r="AD35" s="25"/>
      <c r="AE35" s="25"/>
      <c r="AF35" s="25"/>
      <c r="AG35" s="25"/>
      <c r="AH35" s="32"/>
      <c r="AI35" s="32"/>
      <c r="AJ35" s="26"/>
      <c r="AK35" s="32"/>
      <c r="AL35" s="26"/>
      <c r="AM35" s="25"/>
      <c r="AN35" s="27"/>
      <c r="AO35" s="26"/>
      <c r="AP35" s="26"/>
      <c r="AQ35" s="26"/>
      <c r="AR35" s="27"/>
      <c r="AS35" s="26"/>
      <c r="AT35" s="26"/>
      <c r="AU35" s="26"/>
      <c r="AV35" s="27"/>
      <c r="AW35" s="26"/>
      <c r="AX35" s="26"/>
      <c r="AY35" s="26"/>
      <c r="AZ35" s="27"/>
      <c r="BA35" s="29"/>
      <c r="BB35" s="29"/>
      <c r="BC35" s="29"/>
      <c r="BD35" s="29"/>
      <c r="BE35" s="32"/>
      <c r="BF35" s="32"/>
      <c r="BG35" s="32">
        <v>4</v>
      </c>
      <c r="BH35" s="92">
        <v>4</v>
      </c>
      <c r="BI35" s="61"/>
      <c r="BJ35" s="61"/>
      <c r="BK35" s="30">
        <v>1</v>
      </c>
      <c r="BL35" s="61"/>
      <c r="BM35" s="61">
        <v>1</v>
      </c>
      <c r="BN35" s="61">
        <v>1</v>
      </c>
    </row>
    <row r="36" spans="1:66" ht="12.75">
      <c r="A36" s="25">
        <f t="shared" si="2"/>
        <v>26</v>
      </c>
      <c r="B36" s="105" t="s">
        <v>68</v>
      </c>
      <c r="C36" s="105">
        <v>243</v>
      </c>
      <c r="D36" s="105"/>
      <c r="E36" s="26">
        <f t="shared" si="0"/>
        <v>2.59</v>
      </c>
      <c r="F36" s="26">
        <f t="shared" si="1"/>
        <v>0</v>
      </c>
      <c r="G36" s="26"/>
      <c r="H36" s="27"/>
      <c r="I36" s="26"/>
      <c r="J36" s="27"/>
      <c r="K36" s="27"/>
      <c r="L36" s="27"/>
      <c r="M36" s="26"/>
      <c r="N36" s="91"/>
      <c r="O36" s="26"/>
      <c r="P36" s="27"/>
      <c r="Q36" s="27"/>
      <c r="R36" s="27"/>
      <c r="S36" s="27"/>
      <c r="T36" s="27"/>
      <c r="U36" s="27"/>
      <c r="V36" s="26"/>
      <c r="W36" s="26"/>
      <c r="X36" s="26"/>
      <c r="Y36" s="32"/>
      <c r="Z36" s="25"/>
      <c r="AA36" s="25">
        <v>4</v>
      </c>
      <c r="AB36" s="32"/>
      <c r="AC36" s="25"/>
      <c r="AD36" s="25"/>
      <c r="AE36" s="25"/>
      <c r="AF36" s="25"/>
      <c r="AG36" s="25"/>
      <c r="AH36" s="32"/>
      <c r="AI36" s="32"/>
      <c r="AJ36" s="26"/>
      <c r="AK36" s="32"/>
      <c r="AL36" s="26"/>
      <c r="AM36" s="25"/>
      <c r="AN36" s="27" t="s">
        <v>56</v>
      </c>
      <c r="AO36" s="26">
        <v>2.59</v>
      </c>
      <c r="AP36" s="26"/>
      <c r="AQ36" s="26"/>
      <c r="AR36" s="27"/>
      <c r="AS36" s="26"/>
      <c r="AT36" s="26"/>
      <c r="AU36" s="26"/>
      <c r="AV36" s="27"/>
      <c r="AW36" s="26"/>
      <c r="AX36" s="26"/>
      <c r="AY36" s="26"/>
      <c r="AZ36" s="27"/>
      <c r="BA36" s="29"/>
      <c r="BB36" s="29"/>
      <c r="BC36" s="29"/>
      <c r="BD36" s="29"/>
      <c r="BE36" s="98">
        <v>1</v>
      </c>
      <c r="BF36" s="32" t="s">
        <v>61</v>
      </c>
      <c r="BG36" s="32">
        <v>1</v>
      </c>
      <c r="BH36" s="92">
        <v>1</v>
      </c>
      <c r="BI36" s="61"/>
      <c r="BJ36" s="61"/>
      <c r="BK36" s="30">
        <v>1</v>
      </c>
      <c r="BL36" s="61"/>
      <c r="BM36" s="61">
        <v>1</v>
      </c>
      <c r="BN36" s="61">
        <v>1</v>
      </c>
    </row>
    <row r="37" spans="1:66" ht="12.75">
      <c r="A37" s="25">
        <f t="shared" si="2"/>
        <v>27</v>
      </c>
      <c r="B37" s="105" t="s">
        <v>69</v>
      </c>
      <c r="C37" s="105">
        <v>64</v>
      </c>
      <c r="D37" s="105"/>
      <c r="E37" s="26">
        <f t="shared" si="0"/>
        <v>50.062</v>
      </c>
      <c r="F37" s="26">
        <f t="shared" si="1"/>
        <v>52.25</v>
      </c>
      <c r="G37" s="26"/>
      <c r="H37" s="27"/>
      <c r="I37" s="26">
        <f>H37*525</f>
        <v>0</v>
      </c>
      <c r="J37" s="95">
        <v>0.026</v>
      </c>
      <c r="K37" s="94">
        <f>J37*325</f>
        <v>8.45</v>
      </c>
      <c r="L37" s="27"/>
      <c r="M37" s="26"/>
      <c r="N37" s="91"/>
      <c r="O37" s="26"/>
      <c r="P37" s="27"/>
      <c r="Q37" s="27"/>
      <c r="R37" s="27"/>
      <c r="S37" s="27"/>
      <c r="T37" s="27"/>
      <c r="U37" s="27">
        <v>0.005</v>
      </c>
      <c r="V37" s="26">
        <f>U37*550</f>
        <v>2.75</v>
      </c>
      <c r="W37" s="26"/>
      <c r="X37" s="26"/>
      <c r="Y37" s="32"/>
      <c r="Z37" s="25"/>
      <c r="AA37" s="25"/>
      <c r="AB37" s="32"/>
      <c r="AC37" s="25">
        <v>6</v>
      </c>
      <c r="AD37" s="25">
        <f>7.3*AC37</f>
        <v>43.8</v>
      </c>
      <c r="AE37" s="103">
        <v>6</v>
      </c>
      <c r="AF37" s="103">
        <f>7.3*AE37</f>
        <v>43.8</v>
      </c>
      <c r="AG37" s="25"/>
      <c r="AH37" s="32"/>
      <c r="AI37" s="32"/>
      <c r="AJ37" s="26"/>
      <c r="AK37" s="32"/>
      <c r="AL37" s="26"/>
      <c r="AM37" s="25"/>
      <c r="AN37" s="27" t="s">
        <v>56</v>
      </c>
      <c r="AO37" s="26">
        <v>3.512</v>
      </c>
      <c r="AP37" s="26"/>
      <c r="AQ37" s="26"/>
      <c r="AR37" s="27"/>
      <c r="AS37" s="26"/>
      <c r="AT37" s="26"/>
      <c r="AU37" s="26"/>
      <c r="AV37" s="27"/>
      <c r="AW37" s="26"/>
      <c r="AX37" s="26"/>
      <c r="AY37" s="26"/>
      <c r="AZ37" s="27"/>
      <c r="BA37" s="29"/>
      <c r="BB37" s="29"/>
      <c r="BC37" s="29"/>
      <c r="BD37" s="29"/>
      <c r="BE37" s="98">
        <v>1</v>
      </c>
      <c r="BF37" s="92">
        <v>1</v>
      </c>
      <c r="BG37" s="32">
        <v>1</v>
      </c>
      <c r="BH37" s="92">
        <v>1</v>
      </c>
      <c r="BI37" s="61"/>
      <c r="BJ37" s="61"/>
      <c r="BK37" s="30">
        <v>1</v>
      </c>
      <c r="BL37" s="61"/>
      <c r="BM37" s="61">
        <v>1</v>
      </c>
      <c r="BN37" s="61">
        <v>1</v>
      </c>
    </row>
    <row r="38" spans="1:66" ht="12.75">
      <c r="A38" s="25">
        <f t="shared" si="2"/>
        <v>28</v>
      </c>
      <c r="B38" s="105" t="s">
        <v>69</v>
      </c>
      <c r="C38" s="105">
        <v>76</v>
      </c>
      <c r="D38" s="105"/>
      <c r="E38" s="26">
        <f t="shared" si="0"/>
        <v>28.18</v>
      </c>
      <c r="F38" s="26">
        <f t="shared" si="1"/>
        <v>0</v>
      </c>
      <c r="G38" s="26"/>
      <c r="H38" s="27"/>
      <c r="I38" s="26"/>
      <c r="J38" s="27"/>
      <c r="K38" s="27"/>
      <c r="L38" s="27"/>
      <c r="M38" s="26"/>
      <c r="N38" s="91"/>
      <c r="O38" s="26"/>
      <c r="P38" s="27"/>
      <c r="Q38" s="27"/>
      <c r="R38" s="27"/>
      <c r="S38" s="27"/>
      <c r="T38" s="27"/>
      <c r="U38" s="27"/>
      <c r="V38" s="26"/>
      <c r="W38" s="26"/>
      <c r="X38" s="26"/>
      <c r="Y38" s="32"/>
      <c r="Z38" s="25"/>
      <c r="AA38" s="25">
        <v>2</v>
      </c>
      <c r="AB38" s="32"/>
      <c r="AC38" s="25"/>
      <c r="AD38" s="25"/>
      <c r="AE38" s="25"/>
      <c r="AF38" s="25"/>
      <c r="AG38" s="25"/>
      <c r="AH38" s="32"/>
      <c r="AI38" s="32"/>
      <c r="AJ38" s="26"/>
      <c r="AK38" s="32"/>
      <c r="AL38" s="26"/>
      <c r="AM38" s="25"/>
      <c r="AN38" s="27" t="s">
        <v>56</v>
      </c>
      <c r="AO38" s="26">
        <v>5.18</v>
      </c>
      <c r="AP38" s="26"/>
      <c r="AQ38" s="26"/>
      <c r="AR38" s="27">
        <v>0.02</v>
      </c>
      <c r="AS38" s="26">
        <f>AR38*1150</f>
        <v>23</v>
      </c>
      <c r="AT38" s="26"/>
      <c r="AU38" s="26"/>
      <c r="AV38" s="27"/>
      <c r="AW38" s="26"/>
      <c r="AX38" s="26"/>
      <c r="AY38" s="26"/>
      <c r="AZ38" s="27"/>
      <c r="BA38" s="29"/>
      <c r="BB38" s="29"/>
      <c r="BC38" s="29"/>
      <c r="BD38" s="29"/>
      <c r="BE38" s="98">
        <v>1</v>
      </c>
      <c r="BF38" s="92">
        <v>1</v>
      </c>
      <c r="BG38" s="99">
        <v>2</v>
      </c>
      <c r="BH38" s="92">
        <v>2</v>
      </c>
      <c r="BI38" s="61"/>
      <c r="BJ38" s="61"/>
      <c r="BK38" s="30">
        <v>1</v>
      </c>
      <c r="BL38" s="61"/>
      <c r="BM38" s="61">
        <v>1</v>
      </c>
      <c r="BN38" s="61">
        <v>1</v>
      </c>
    </row>
    <row r="39" spans="1:66" ht="25.5">
      <c r="A39" s="25">
        <f t="shared" si="2"/>
        <v>29</v>
      </c>
      <c r="B39" s="105" t="s">
        <v>70</v>
      </c>
      <c r="C39" s="105">
        <v>4</v>
      </c>
      <c r="D39" s="105"/>
      <c r="E39" s="26">
        <f t="shared" si="0"/>
        <v>29.2</v>
      </c>
      <c r="F39" s="26">
        <f t="shared" si="1"/>
        <v>29.2</v>
      </c>
      <c r="G39" s="26"/>
      <c r="H39" s="27"/>
      <c r="I39" s="26"/>
      <c r="J39" s="27"/>
      <c r="K39" s="27"/>
      <c r="L39" s="27"/>
      <c r="M39" s="26"/>
      <c r="N39" s="91"/>
      <c r="O39" s="26"/>
      <c r="P39" s="27"/>
      <c r="Q39" s="27"/>
      <c r="R39" s="27"/>
      <c r="S39" s="27"/>
      <c r="T39" s="27"/>
      <c r="U39" s="27"/>
      <c r="V39" s="26"/>
      <c r="W39" s="26"/>
      <c r="X39" s="26"/>
      <c r="Y39" s="32"/>
      <c r="Z39" s="25"/>
      <c r="AA39" s="25"/>
      <c r="AB39" s="32"/>
      <c r="AC39" s="25">
        <v>4</v>
      </c>
      <c r="AD39" s="25">
        <f>7.3*AC39</f>
        <v>29.2</v>
      </c>
      <c r="AE39" s="25">
        <v>4</v>
      </c>
      <c r="AF39" s="25">
        <f>7.3*AE39</f>
        <v>29.2</v>
      </c>
      <c r="AG39" s="25"/>
      <c r="AH39" s="32"/>
      <c r="AI39" s="32"/>
      <c r="AJ39" s="26"/>
      <c r="AK39" s="32"/>
      <c r="AL39" s="26"/>
      <c r="AM39" s="25"/>
      <c r="AN39" s="27"/>
      <c r="AO39" s="26"/>
      <c r="AP39" s="26"/>
      <c r="AQ39" s="26"/>
      <c r="AR39" s="27"/>
      <c r="AS39" s="26"/>
      <c r="AT39" s="26"/>
      <c r="AU39" s="26"/>
      <c r="AV39" s="27"/>
      <c r="AW39" s="26"/>
      <c r="AX39" s="26"/>
      <c r="AY39" s="26"/>
      <c r="AZ39" s="27"/>
      <c r="BA39" s="29"/>
      <c r="BB39" s="29"/>
      <c r="BC39" s="29"/>
      <c r="BD39" s="29"/>
      <c r="BE39" s="32"/>
      <c r="BF39" s="32"/>
      <c r="BG39" s="32">
        <v>1</v>
      </c>
      <c r="BH39" s="92">
        <v>1</v>
      </c>
      <c r="BI39" s="61"/>
      <c r="BJ39" s="61"/>
      <c r="BK39" s="30"/>
      <c r="BL39" s="61"/>
      <c r="BM39" s="61">
        <v>1</v>
      </c>
      <c r="BN39" s="61">
        <v>1</v>
      </c>
    </row>
    <row r="40" spans="1:66" ht="25.5">
      <c r="A40" s="25">
        <f t="shared" si="2"/>
        <v>30</v>
      </c>
      <c r="B40" s="105" t="s">
        <v>34</v>
      </c>
      <c r="C40" s="105">
        <v>1</v>
      </c>
      <c r="D40" s="105" t="s">
        <v>35</v>
      </c>
      <c r="E40" s="26">
        <f t="shared" si="0"/>
        <v>1.756</v>
      </c>
      <c r="F40" s="26">
        <f t="shared" si="1"/>
        <v>0</v>
      </c>
      <c r="G40" s="26"/>
      <c r="H40" s="27"/>
      <c r="I40" s="26"/>
      <c r="J40" s="27"/>
      <c r="K40" s="27"/>
      <c r="L40" s="27"/>
      <c r="M40" s="26"/>
      <c r="N40" s="91"/>
      <c r="O40" s="26"/>
      <c r="P40" s="27"/>
      <c r="Q40" s="27"/>
      <c r="R40" s="27"/>
      <c r="S40" s="27"/>
      <c r="T40" s="27"/>
      <c r="U40" s="27"/>
      <c r="V40" s="26"/>
      <c r="W40" s="26"/>
      <c r="X40" s="26"/>
      <c r="Y40" s="32"/>
      <c r="Z40" s="25"/>
      <c r="AA40" s="25">
        <v>6</v>
      </c>
      <c r="AB40" s="32"/>
      <c r="AC40" s="25"/>
      <c r="AD40" s="25"/>
      <c r="AE40" s="25"/>
      <c r="AF40" s="25"/>
      <c r="AG40" s="25"/>
      <c r="AH40" s="32"/>
      <c r="AI40" s="32"/>
      <c r="AJ40" s="26"/>
      <c r="AK40" s="32"/>
      <c r="AL40" s="26"/>
      <c r="AM40" s="25"/>
      <c r="AN40" s="27" t="s">
        <v>56</v>
      </c>
      <c r="AO40" s="26">
        <v>1.756</v>
      </c>
      <c r="AP40" s="26"/>
      <c r="AQ40" s="26"/>
      <c r="AR40" s="27"/>
      <c r="AS40" s="26"/>
      <c r="AT40" s="26"/>
      <c r="AU40" s="26"/>
      <c r="AV40" s="27"/>
      <c r="AW40" s="26"/>
      <c r="AX40" s="26"/>
      <c r="AY40" s="26"/>
      <c r="AZ40" s="27"/>
      <c r="BA40" s="29"/>
      <c r="BB40" s="29"/>
      <c r="BC40" s="29"/>
      <c r="BD40" s="29"/>
      <c r="BE40" s="98">
        <v>1</v>
      </c>
      <c r="BF40" s="92">
        <v>1</v>
      </c>
      <c r="BG40" s="32">
        <v>1</v>
      </c>
      <c r="BH40" s="92">
        <v>1</v>
      </c>
      <c r="BI40" s="61"/>
      <c r="BJ40" s="61"/>
      <c r="BK40" s="30">
        <v>1</v>
      </c>
      <c r="BL40" s="61"/>
      <c r="BM40" s="61">
        <v>1</v>
      </c>
      <c r="BN40" s="61">
        <v>1</v>
      </c>
    </row>
    <row r="41" spans="1:66" ht="12.75">
      <c r="A41" s="25">
        <v>31</v>
      </c>
      <c r="B41" s="105" t="s">
        <v>71</v>
      </c>
      <c r="C41" s="105">
        <v>60</v>
      </c>
      <c r="D41" s="105"/>
      <c r="E41" s="26">
        <f t="shared" si="0"/>
        <v>0</v>
      </c>
      <c r="F41" s="26">
        <f t="shared" si="1"/>
        <v>0</v>
      </c>
      <c r="G41" s="26"/>
      <c r="H41" s="27"/>
      <c r="I41" s="26"/>
      <c r="J41" s="27"/>
      <c r="K41" s="27"/>
      <c r="L41" s="27"/>
      <c r="M41" s="26"/>
      <c r="N41" s="91"/>
      <c r="O41" s="26"/>
      <c r="P41" s="27"/>
      <c r="Q41" s="27"/>
      <c r="R41" s="27"/>
      <c r="S41" s="27"/>
      <c r="T41" s="27"/>
      <c r="U41" s="27"/>
      <c r="V41" s="26"/>
      <c r="W41" s="26"/>
      <c r="X41" s="26"/>
      <c r="Y41" s="32"/>
      <c r="Z41" s="25"/>
      <c r="AA41" s="25">
        <v>4</v>
      </c>
      <c r="AB41" s="32"/>
      <c r="AC41" s="25"/>
      <c r="AD41" s="25"/>
      <c r="AE41" s="25"/>
      <c r="AF41" s="25"/>
      <c r="AG41" s="25"/>
      <c r="AH41" s="32"/>
      <c r="AI41" s="32"/>
      <c r="AJ41" s="26"/>
      <c r="AK41" s="32"/>
      <c r="AL41" s="26"/>
      <c r="AM41" s="25"/>
      <c r="AN41" s="27"/>
      <c r="AO41" s="26"/>
      <c r="AP41" s="26"/>
      <c r="AQ41" s="26"/>
      <c r="AR41" s="27"/>
      <c r="AS41" s="26"/>
      <c r="AT41" s="26"/>
      <c r="AU41" s="26"/>
      <c r="AV41" s="27"/>
      <c r="AW41" s="26"/>
      <c r="AX41" s="26"/>
      <c r="AY41" s="26"/>
      <c r="AZ41" s="27"/>
      <c r="BA41" s="29"/>
      <c r="BB41" s="29"/>
      <c r="BC41" s="29"/>
      <c r="BD41" s="29"/>
      <c r="BE41" s="32"/>
      <c r="BF41" s="92"/>
      <c r="BG41" s="32">
        <v>1</v>
      </c>
      <c r="BH41" s="92">
        <v>1</v>
      </c>
      <c r="BI41" s="61"/>
      <c r="BJ41" s="61"/>
      <c r="BK41" s="30">
        <v>1</v>
      </c>
      <c r="BL41" s="61"/>
      <c r="BM41" s="61">
        <v>1</v>
      </c>
      <c r="BN41" s="61">
        <v>1</v>
      </c>
    </row>
    <row r="42" spans="1:66" ht="12.75">
      <c r="A42" s="25">
        <v>32</v>
      </c>
      <c r="B42" s="105" t="s">
        <v>72</v>
      </c>
      <c r="C42" s="105">
        <v>49</v>
      </c>
      <c r="D42" s="105"/>
      <c r="E42" s="26">
        <f t="shared" si="0"/>
        <v>12</v>
      </c>
      <c r="F42" s="26">
        <f t="shared" si="1"/>
        <v>3</v>
      </c>
      <c r="G42" s="26"/>
      <c r="H42" s="27"/>
      <c r="I42" s="26"/>
      <c r="J42" s="27"/>
      <c r="K42" s="27"/>
      <c r="L42" s="27">
        <v>0.024</v>
      </c>
      <c r="M42" s="26">
        <f>L42*500</f>
        <v>12</v>
      </c>
      <c r="N42" s="93">
        <v>0.006</v>
      </c>
      <c r="O42" s="94">
        <f>N42*500</f>
        <v>3</v>
      </c>
      <c r="P42" s="27"/>
      <c r="Q42" s="27"/>
      <c r="R42" s="27"/>
      <c r="S42" s="27"/>
      <c r="T42" s="27"/>
      <c r="U42" s="27"/>
      <c r="V42" s="26"/>
      <c r="W42" s="26"/>
      <c r="X42" s="26"/>
      <c r="Y42" s="32"/>
      <c r="Z42" s="25"/>
      <c r="AA42" s="25">
        <v>4</v>
      </c>
      <c r="AB42" s="32"/>
      <c r="AC42" s="25"/>
      <c r="AD42" s="25"/>
      <c r="AE42" s="25"/>
      <c r="AF42" s="25"/>
      <c r="AG42" s="25"/>
      <c r="AH42" s="32"/>
      <c r="AI42" s="32"/>
      <c r="AJ42" s="26"/>
      <c r="AK42" s="32"/>
      <c r="AL42" s="26"/>
      <c r="AM42" s="25"/>
      <c r="AN42" s="27"/>
      <c r="AO42" s="26"/>
      <c r="AP42" s="26"/>
      <c r="AQ42" s="26"/>
      <c r="AR42" s="27"/>
      <c r="AS42" s="26"/>
      <c r="AT42" s="26"/>
      <c r="AU42" s="26"/>
      <c r="AV42" s="27"/>
      <c r="AW42" s="26"/>
      <c r="AX42" s="26"/>
      <c r="AY42" s="26"/>
      <c r="AZ42" s="27"/>
      <c r="BA42" s="29"/>
      <c r="BB42" s="29"/>
      <c r="BC42" s="29"/>
      <c r="BD42" s="29"/>
      <c r="BE42" s="32"/>
      <c r="BF42" s="32"/>
      <c r="BG42" s="32">
        <v>2</v>
      </c>
      <c r="BH42" s="92">
        <v>2</v>
      </c>
      <c r="BI42" s="61"/>
      <c r="BJ42" s="61"/>
      <c r="BK42" s="30"/>
      <c r="BL42" s="61"/>
      <c r="BM42" s="61">
        <v>1</v>
      </c>
      <c r="BN42" s="61">
        <v>1</v>
      </c>
    </row>
    <row r="43" spans="1:66" ht="12.75">
      <c r="A43" s="25">
        <f t="shared" si="2"/>
        <v>33</v>
      </c>
      <c r="B43" s="105" t="s">
        <v>73</v>
      </c>
      <c r="C43" s="105">
        <v>60</v>
      </c>
      <c r="D43" s="105"/>
      <c r="E43" s="26">
        <f t="shared" si="0"/>
        <v>21.836</v>
      </c>
      <c r="F43" s="26">
        <f t="shared" si="1"/>
        <v>13.5</v>
      </c>
      <c r="G43" s="26"/>
      <c r="H43" s="27"/>
      <c r="I43" s="26"/>
      <c r="J43" s="27"/>
      <c r="K43" s="27"/>
      <c r="L43" s="27">
        <v>0.027</v>
      </c>
      <c r="M43" s="26">
        <f>L43*500</f>
        <v>13.5</v>
      </c>
      <c r="N43" s="93">
        <v>0.027</v>
      </c>
      <c r="O43" s="94">
        <f>N43*500</f>
        <v>13.5</v>
      </c>
      <c r="P43" s="27"/>
      <c r="Q43" s="27"/>
      <c r="R43" s="27"/>
      <c r="S43" s="27"/>
      <c r="T43" s="27"/>
      <c r="U43" s="27"/>
      <c r="V43" s="26"/>
      <c r="W43" s="26"/>
      <c r="X43" s="26"/>
      <c r="Y43" s="32"/>
      <c r="Z43" s="25"/>
      <c r="AA43" s="25">
        <v>6</v>
      </c>
      <c r="AB43" s="32"/>
      <c r="AC43" s="25"/>
      <c r="AD43" s="25"/>
      <c r="AE43" s="25"/>
      <c r="AF43" s="25"/>
      <c r="AG43" s="25"/>
      <c r="AH43" s="32"/>
      <c r="AI43" s="32"/>
      <c r="AJ43" s="26"/>
      <c r="AK43" s="32"/>
      <c r="AL43" s="26"/>
      <c r="AM43" s="25"/>
      <c r="AN43" s="27" t="s">
        <v>57</v>
      </c>
      <c r="AO43" s="26">
        <v>8.336</v>
      </c>
      <c r="AP43" s="26"/>
      <c r="AQ43" s="26"/>
      <c r="AR43" s="27"/>
      <c r="AS43" s="26"/>
      <c r="AT43" s="26"/>
      <c r="AU43" s="26"/>
      <c r="AV43" s="27"/>
      <c r="AW43" s="26"/>
      <c r="AX43" s="26"/>
      <c r="AY43" s="26"/>
      <c r="AZ43" s="27"/>
      <c r="BA43" s="29"/>
      <c r="BB43" s="29"/>
      <c r="BC43" s="29"/>
      <c r="BD43" s="29"/>
      <c r="BE43" s="32"/>
      <c r="BF43" s="32"/>
      <c r="BG43" s="32">
        <v>3</v>
      </c>
      <c r="BH43" s="92">
        <v>3</v>
      </c>
      <c r="BI43" s="61"/>
      <c r="BJ43" s="61"/>
      <c r="BK43" s="30"/>
      <c r="BL43" s="61"/>
      <c r="BM43" s="61">
        <v>1</v>
      </c>
      <c r="BN43" s="61">
        <v>1</v>
      </c>
    </row>
    <row r="44" spans="1:66" ht="12.75">
      <c r="A44" s="25">
        <f t="shared" si="2"/>
        <v>34</v>
      </c>
      <c r="B44" s="105" t="s">
        <v>69</v>
      </c>
      <c r="C44" s="105">
        <v>74</v>
      </c>
      <c r="D44" s="105"/>
      <c r="E44" s="26">
        <f t="shared" si="0"/>
        <v>0</v>
      </c>
      <c r="F44" s="26">
        <f t="shared" si="1"/>
        <v>0</v>
      </c>
      <c r="G44" s="26"/>
      <c r="H44" s="27"/>
      <c r="I44" s="26"/>
      <c r="J44" s="27"/>
      <c r="K44" s="27"/>
      <c r="L44" s="27"/>
      <c r="M44" s="26"/>
      <c r="N44" s="91"/>
      <c r="O44" s="27"/>
      <c r="P44" s="27"/>
      <c r="Q44" s="27"/>
      <c r="R44" s="27"/>
      <c r="S44" s="27"/>
      <c r="T44" s="27"/>
      <c r="U44" s="27"/>
      <c r="V44" s="26"/>
      <c r="W44" s="26"/>
      <c r="X44" s="26"/>
      <c r="Y44" s="32"/>
      <c r="Z44" s="25"/>
      <c r="AA44" s="25"/>
      <c r="AB44" s="32"/>
      <c r="AC44" s="25"/>
      <c r="AD44" s="25"/>
      <c r="AE44" s="25"/>
      <c r="AF44" s="25"/>
      <c r="AG44" s="25"/>
      <c r="AH44" s="32"/>
      <c r="AI44" s="32"/>
      <c r="AJ44" s="26"/>
      <c r="AK44" s="32"/>
      <c r="AL44" s="26"/>
      <c r="AM44" s="25"/>
      <c r="AN44" s="27"/>
      <c r="AO44" s="26"/>
      <c r="AP44" s="26"/>
      <c r="AQ44" s="26"/>
      <c r="AR44" s="27"/>
      <c r="AS44" s="26"/>
      <c r="AT44" s="26"/>
      <c r="AU44" s="26"/>
      <c r="AV44" s="27"/>
      <c r="AW44" s="26"/>
      <c r="AX44" s="26"/>
      <c r="AY44" s="26"/>
      <c r="AZ44" s="27"/>
      <c r="BA44" s="29"/>
      <c r="BB44" s="29"/>
      <c r="BC44" s="29"/>
      <c r="BD44" s="29"/>
      <c r="BE44" s="32"/>
      <c r="BF44" s="32"/>
      <c r="BG44" s="32">
        <v>4</v>
      </c>
      <c r="BH44" s="92">
        <v>4</v>
      </c>
      <c r="BI44" s="61"/>
      <c r="BJ44" s="61"/>
      <c r="BK44" s="30"/>
      <c r="BL44" s="61"/>
      <c r="BM44" s="61">
        <v>1</v>
      </c>
      <c r="BN44" s="61">
        <v>1</v>
      </c>
    </row>
    <row r="45" spans="1:66" ht="12.75">
      <c r="A45" s="25">
        <f t="shared" si="2"/>
        <v>35</v>
      </c>
      <c r="B45" s="105" t="s">
        <v>69</v>
      </c>
      <c r="C45" s="105">
        <v>66</v>
      </c>
      <c r="D45" s="105"/>
      <c r="E45" s="26">
        <f t="shared" si="0"/>
        <v>14</v>
      </c>
      <c r="F45" s="26">
        <f t="shared" si="1"/>
        <v>0</v>
      </c>
      <c r="G45" s="26"/>
      <c r="H45" s="27"/>
      <c r="I45" s="26"/>
      <c r="J45" s="27"/>
      <c r="K45" s="27"/>
      <c r="L45" s="27">
        <v>0.028</v>
      </c>
      <c r="M45" s="26">
        <f>L45*500</f>
        <v>14</v>
      </c>
      <c r="N45" s="91"/>
      <c r="O45" s="26"/>
      <c r="P45" s="26"/>
      <c r="Q45" s="26"/>
      <c r="R45" s="27"/>
      <c r="S45" s="27"/>
      <c r="T45" s="27"/>
      <c r="U45" s="27"/>
      <c r="V45" s="26"/>
      <c r="W45" s="26"/>
      <c r="X45" s="26"/>
      <c r="Y45" s="32"/>
      <c r="Z45" s="25"/>
      <c r="AA45" s="25">
        <v>4</v>
      </c>
      <c r="AB45" s="32"/>
      <c r="AC45" s="25"/>
      <c r="AD45" s="25"/>
      <c r="AE45" s="25"/>
      <c r="AF45" s="25"/>
      <c r="AG45" s="25"/>
      <c r="AH45" s="32"/>
      <c r="AI45" s="32"/>
      <c r="AJ45" s="26"/>
      <c r="AK45" s="32"/>
      <c r="AL45" s="26"/>
      <c r="AM45" s="25"/>
      <c r="AN45" s="27"/>
      <c r="AO45" s="26"/>
      <c r="AP45" s="26"/>
      <c r="AQ45" s="26"/>
      <c r="AR45" s="27"/>
      <c r="AS45" s="26"/>
      <c r="AT45" s="26"/>
      <c r="AU45" s="26"/>
      <c r="AV45" s="27"/>
      <c r="AW45" s="26"/>
      <c r="AX45" s="26"/>
      <c r="AY45" s="26"/>
      <c r="AZ45" s="27"/>
      <c r="BA45" s="29"/>
      <c r="BB45" s="29"/>
      <c r="BC45" s="29"/>
      <c r="BD45" s="29"/>
      <c r="BE45" s="32"/>
      <c r="BF45" s="32"/>
      <c r="BG45" s="32">
        <v>2</v>
      </c>
      <c r="BH45" s="92">
        <v>2</v>
      </c>
      <c r="BI45" s="61"/>
      <c r="BJ45" s="61"/>
      <c r="BK45" s="30"/>
      <c r="BL45" s="61"/>
      <c r="BM45" s="61">
        <v>1</v>
      </c>
      <c r="BN45" s="61">
        <v>1</v>
      </c>
    </row>
    <row r="46" spans="1:66" s="97" customFormat="1" ht="12.75">
      <c r="A46" s="21" t="s">
        <v>54</v>
      </c>
      <c r="B46" s="104" t="s">
        <v>75</v>
      </c>
      <c r="C46" s="147"/>
      <c r="D46" s="147"/>
      <c r="E46" s="22">
        <f>SUM(E9:E45)</f>
        <v>1429.7279999999998</v>
      </c>
      <c r="F46" s="22">
        <f>SUM(F9:F45)</f>
        <v>1206.36</v>
      </c>
      <c r="G46" s="22">
        <f>SUM(G9:G45)</f>
        <v>0</v>
      </c>
      <c r="H46" s="33">
        <f>SUM(H9:H45)</f>
        <v>0.94</v>
      </c>
      <c r="I46" s="22">
        <f>SUM(I9:I45)</f>
        <v>493.5</v>
      </c>
      <c r="J46" s="33">
        <f>SUM(J9:J45)</f>
        <v>0.491</v>
      </c>
      <c r="K46" s="33">
        <f>SUM(K9:K45)</f>
        <v>159.575</v>
      </c>
      <c r="L46" s="33">
        <f>SUM(L9:L45)</f>
        <v>1.028</v>
      </c>
      <c r="M46" s="22">
        <f>SUM(M9:M45)</f>
        <v>514</v>
      </c>
      <c r="N46" s="96">
        <f>SUM(N9:N45)</f>
        <v>1.3059999999999998</v>
      </c>
      <c r="O46" s="22">
        <f>SUM(O9:O45)</f>
        <v>653</v>
      </c>
      <c r="P46" s="33">
        <f>SUM(P9:P45)</f>
        <v>0.078</v>
      </c>
      <c r="Q46" s="33">
        <f>SUM(Q9:Q45)</f>
        <v>78</v>
      </c>
      <c r="R46" s="22">
        <f>SUM(R9:R45)</f>
        <v>0</v>
      </c>
      <c r="S46" s="22">
        <f>SUM(S9:S45)</f>
        <v>0</v>
      </c>
      <c r="T46" s="22">
        <f>SUM(T9:T45)</f>
        <v>0</v>
      </c>
      <c r="U46" s="33">
        <f>SUM(U9:U45)</f>
        <v>0.045</v>
      </c>
      <c r="V46" s="22">
        <f>U46*1100</f>
        <v>49.5</v>
      </c>
      <c r="W46" s="22">
        <f>SUM(W9:W45)</f>
        <v>0.04</v>
      </c>
      <c r="X46" s="22">
        <f>SUM(X9:X45)</f>
        <v>44</v>
      </c>
      <c r="Y46" s="21">
        <f>SUM(Y9:Y45)</f>
        <v>0</v>
      </c>
      <c r="Z46" s="22">
        <f>SUM(Z9:Z45)</f>
        <v>0</v>
      </c>
      <c r="AA46" s="21">
        <f>SUM(AA9:AA45)</f>
        <v>136</v>
      </c>
      <c r="AB46" s="21">
        <f>SUM(AB9:AB45)</f>
        <v>0</v>
      </c>
      <c r="AC46" s="21">
        <f>SUM(AC9:AC45)</f>
        <v>16</v>
      </c>
      <c r="AD46" s="22">
        <f>SUM(AD9:AD45)</f>
        <v>116.8</v>
      </c>
      <c r="AE46" s="21">
        <f>SUM(AE9:AE45)</f>
        <v>18</v>
      </c>
      <c r="AF46" s="22">
        <f>SUM(AF9:AF45)</f>
        <v>131.39999999999998</v>
      </c>
      <c r="AG46" s="21">
        <f>SUM(AG9:AG45)</f>
        <v>256</v>
      </c>
      <c r="AH46" s="21">
        <f>SUM(AH9:AH45)</f>
        <v>0</v>
      </c>
      <c r="AI46" s="21">
        <f>SUM(AI9:AI45)</f>
        <v>0</v>
      </c>
      <c r="AJ46" s="22">
        <f>SUM(AJ9:AJ45)</f>
        <v>0</v>
      </c>
      <c r="AK46" s="21">
        <f>SUM(AK9:AK45)</f>
        <v>0</v>
      </c>
      <c r="AL46" s="22">
        <f>SUM(AL9:AL45)</f>
        <v>0</v>
      </c>
      <c r="AM46" s="22">
        <f>SUM(AM9:AM45)</f>
        <v>0</v>
      </c>
      <c r="AN46" s="33">
        <f>SUM(AN9:AN45)</f>
        <v>0.01</v>
      </c>
      <c r="AO46" s="22">
        <f>SUM(AO9:AO45)</f>
        <v>81.008</v>
      </c>
      <c r="AP46" s="22">
        <f>SUM(AP9:AP45)</f>
        <v>0</v>
      </c>
      <c r="AQ46" s="22">
        <f>SUM(AQ9:AQ45)</f>
        <v>136.275</v>
      </c>
      <c r="AR46" s="22">
        <f>SUM(AR9:AR45)</f>
        <v>0.10200000000000001</v>
      </c>
      <c r="AS46" s="22">
        <f>SUM(AS9:AS45)</f>
        <v>99.67</v>
      </c>
      <c r="AT46" s="22">
        <f>SUM(AT9:AT45)</f>
        <v>0.08800000000000001</v>
      </c>
      <c r="AU46" s="22">
        <f>SUM(AU9:AU45)</f>
        <v>82.11</v>
      </c>
      <c r="AV46" s="22">
        <f>SUM(AV9:AV45)</f>
        <v>0</v>
      </c>
      <c r="AW46" s="22">
        <f>SUM(AW9:AW45)</f>
        <v>0</v>
      </c>
      <c r="AX46" s="22">
        <f>SUM(AX9:AX45)</f>
        <v>0</v>
      </c>
      <c r="AY46" s="22">
        <f>SUM(AY9:AY45)</f>
        <v>0</v>
      </c>
      <c r="AZ46" s="33">
        <f>SUM(AZ9:AZ45)</f>
        <v>0</v>
      </c>
      <c r="BA46" s="22">
        <f>SUM(BA9:BA45)</f>
        <v>0</v>
      </c>
      <c r="BB46" s="22">
        <f>SUM(BB9:BB45)</f>
        <v>0</v>
      </c>
      <c r="BC46" s="22">
        <f>SUM(BC9:BC45)</f>
        <v>0</v>
      </c>
      <c r="BD46" s="22">
        <f>SUM(BD9:BD45)</f>
        <v>0</v>
      </c>
      <c r="BE46" s="21">
        <f>SUM(BE9:BE45)</f>
        <v>17</v>
      </c>
      <c r="BF46" s="21">
        <f>SUM(BF9:BF45)+3</f>
        <v>19</v>
      </c>
      <c r="BG46" s="21">
        <f>SUM(BG9:BG45)</f>
        <v>112</v>
      </c>
      <c r="BH46" s="21">
        <f>SUM(BH9:BH45)</f>
        <v>112</v>
      </c>
      <c r="BI46" s="21">
        <f>SUM(BI9:BI45)</f>
        <v>0</v>
      </c>
      <c r="BJ46" s="21">
        <f>SUM(BJ9:BJ45)</f>
        <v>0</v>
      </c>
      <c r="BK46" s="21">
        <f>SUM(BK9:BK45)</f>
        <v>22</v>
      </c>
      <c r="BL46" s="21">
        <f>SUM(BL9:BL45)</f>
        <v>0</v>
      </c>
      <c r="BM46" s="21">
        <f>SUM(BM9:BM45)</f>
        <v>37</v>
      </c>
      <c r="BN46" s="21">
        <f>SUM(BN9:BN45)</f>
        <v>37</v>
      </c>
    </row>
    <row r="47" ht="12.75"/>
    <row r="48" ht="12.75"/>
    <row r="53" ht="12.75"/>
    <row r="54" ht="12.75"/>
    <row r="55" ht="12.75"/>
    <row r="57" ht="12.75"/>
    <row r="58" ht="12.75"/>
    <row r="59" ht="12.75"/>
    <row r="61" ht="12.75"/>
    <row r="63" ht="12.75"/>
    <row r="64" ht="12.75"/>
    <row r="66" ht="12.75"/>
    <row r="67" ht="12.75"/>
  </sheetData>
  <sheetProtection/>
  <mergeCells count="16">
    <mergeCell ref="C46:D46"/>
    <mergeCell ref="C3:D3"/>
    <mergeCell ref="B2:W2"/>
    <mergeCell ref="A5:A7"/>
    <mergeCell ref="B5:D6"/>
    <mergeCell ref="E5:G6"/>
    <mergeCell ref="H5:BJ5"/>
    <mergeCell ref="E7:E8"/>
    <mergeCell ref="F7:F8"/>
    <mergeCell ref="G7:G8"/>
    <mergeCell ref="BK5:BK7"/>
    <mergeCell ref="BM5:BM7"/>
    <mergeCell ref="BN5:BN7"/>
    <mergeCell ref="H6:AM6"/>
    <mergeCell ref="AN6:BI6"/>
    <mergeCell ref="BJ6:BJ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pto2</dc:creator>
  <cp:keywords/>
  <dc:description/>
  <cp:lastModifiedBy>USER</cp:lastModifiedBy>
  <cp:lastPrinted>2012-03-21T10:49:17Z</cp:lastPrinted>
  <dcterms:created xsi:type="dcterms:W3CDTF">2010-03-31T03:12:20Z</dcterms:created>
  <dcterms:modified xsi:type="dcterms:W3CDTF">2015-04-15T09:11:13Z</dcterms:modified>
  <cp:category/>
  <cp:version/>
  <cp:contentType/>
  <cp:contentStatus/>
</cp:coreProperties>
</file>